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5.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https://gvbf.sharepoint.com/sites/GVBF-Files/Freigegebene Dokumente/Daten/GVBF/Homepage GVBF/Homepage_Aenderungen/2024/"/>
    </mc:Choice>
  </mc:AlternateContent>
  <xr:revisionPtr revIDLastSave="11" documentId="8_{3D84DA0B-88FC-4B30-AB17-6C45099AE26E}" xr6:coauthVersionLast="47" xr6:coauthVersionMax="47" xr10:uidLastSave="{95A39380-3EC2-4B29-AD2B-3E8727774A3D}"/>
  <bookViews>
    <workbookView xWindow="-120" yWindow="-120" windowWidth="29040" windowHeight="15720" xr2:uid="{00000000-000D-0000-FFFF-FFFF00000000}"/>
  </bookViews>
  <sheets>
    <sheet name="Anleitung" sheetId="1" r:id="rId1"/>
    <sheet name="1_Grunddaten_Gebäudekosten" sheetId="2" r:id="rId2"/>
    <sheet name="2_Lagerkosten" sheetId="3" r:id="rId3"/>
    <sheet name="3_Rüstkosten" sheetId="7" r:id="rId4"/>
    <sheet name="4_Packkosten" sheetId="4" r:id="rId5"/>
    <sheet name="5_Transportkosten" sheetId="5" r:id="rId6"/>
    <sheet name="6_Auswertung" sheetId="6" r:id="rId7"/>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19" i="2" l="1"/>
  <c r="I19" i="2"/>
  <c r="K27" i="2"/>
  <c r="I27" i="2"/>
  <c r="K17" i="2"/>
  <c r="I17" i="2"/>
  <c r="K25" i="2"/>
  <c r="I25" i="2"/>
  <c r="K15" i="2"/>
  <c r="I15" i="2"/>
  <c r="D18" i="2"/>
  <c r="K18" i="2"/>
  <c r="I18" i="2"/>
  <c r="K20" i="2"/>
  <c r="I20" i="2"/>
  <c r="K23" i="2"/>
  <c r="I23" i="2"/>
  <c r="D26" i="2"/>
  <c r="K26" i="2"/>
  <c r="I26" i="2"/>
  <c r="K28" i="2"/>
  <c r="I28" i="2"/>
  <c r="E25" i="3"/>
  <c r="L25" i="3"/>
  <c r="M25" i="3"/>
  <c r="E28" i="3"/>
  <c r="L27" i="3"/>
  <c r="M27" i="3"/>
  <c r="E6" i="6"/>
  <c r="E41" i="3"/>
  <c r="L40" i="3"/>
  <c r="M40" i="3"/>
  <c r="I33" i="2"/>
  <c r="E37" i="3"/>
  <c r="L36" i="3"/>
  <c r="M36" i="3"/>
  <c r="E48" i="3"/>
  <c r="E49" i="3"/>
  <c r="E51" i="3"/>
  <c r="L47" i="3"/>
  <c r="M47" i="3"/>
  <c r="L53" i="3"/>
  <c r="M53" i="3"/>
  <c r="E7" i="6"/>
  <c r="F19" i="3"/>
  <c r="F20" i="3"/>
  <c r="F21" i="3"/>
  <c r="L18" i="3"/>
  <c r="M18" i="3"/>
  <c r="E5" i="6"/>
  <c r="F11" i="3"/>
  <c r="F12" i="3"/>
  <c r="F13" i="3"/>
  <c r="H11" i="3"/>
  <c r="H12" i="3"/>
  <c r="H13" i="3"/>
  <c r="J11" i="3"/>
  <c r="J12" i="3"/>
  <c r="J13" i="3"/>
  <c r="L10" i="3"/>
  <c r="M10" i="3"/>
  <c r="E4" i="6"/>
  <c r="G3" i="6"/>
  <c r="G19" i="2"/>
  <c r="G27" i="2"/>
  <c r="G17" i="2"/>
  <c r="G25" i="2"/>
  <c r="G15" i="2"/>
  <c r="G18" i="2"/>
  <c r="G20" i="2"/>
  <c r="G23" i="2"/>
  <c r="G26" i="2"/>
  <c r="G28" i="2"/>
  <c r="F32" i="4"/>
  <c r="M31" i="4"/>
  <c r="F5" i="4"/>
  <c r="O31" i="4"/>
  <c r="F23" i="4"/>
  <c r="F29" i="4"/>
  <c r="G33" i="2"/>
  <c r="F28" i="4"/>
  <c r="M22" i="4"/>
  <c r="O22" i="4"/>
  <c r="E18" i="6"/>
  <c r="H19" i="2"/>
  <c r="H27" i="2"/>
  <c r="H17" i="2"/>
  <c r="H25" i="2"/>
  <c r="H15" i="2"/>
  <c r="H18" i="2"/>
  <c r="H20" i="2"/>
  <c r="H23" i="2"/>
  <c r="H26" i="2"/>
  <c r="H28" i="2"/>
  <c r="F66" i="4"/>
  <c r="F61" i="4"/>
  <c r="H33" i="2"/>
  <c r="F64" i="4"/>
  <c r="M60" i="4"/>
  <c r="O60" i="4"/>
  <c r="E21" i="6"/>
  <c r="G18" i="4"/>
  <c r="M18" i="4"/>
  <c r="O18" i="4"/>
  <c r="E17" i="6"/>
  <c r="M38" i="4"/>
  <c r="O38" i="4"/>
  <c r="M40" i="4"/>
  <c r="O40" i="4"/>
  <c r="M46" i="4"/>
  <c r="O46" i="4"/>
  <c r="M50" i="4"/>
  <c r="O50" i="4"/>
  <c r="E19" i="6"/>
  <c r="G12" i="4"/>
  <c r="G13" i="4"/>
  <c r="I12" i="4"/>
  <c r="I13" i="4"/>
  <c r="K12" i="4"/>
  <c r="K13" i="4"/>
  <c r="M11" i="4"/>
  <c r="O11" i="4"/>
  <c r="E16" i="6"/>
  <c r="M55" i="4"/>
  <c r="M56" i="4"/>
  <c r="M54" i="4"/>
  <c r="O54" i="4"/>
  <c r="E20" i="6"/>
  <c r="G15" i="6"/>
  <c r="F19" i="2"/>
  <c r="F27" i="2"/>
  <c r="F17" i="2"/>
  <c r="F25" i="2"/>
  <c r="F15" i="2"/>
  <c r="F18" i="2"/>
  <c r="F20" i="2"/>
  <c r="F23" i="2"/>
  <c r="F26" i="2"/>
  <c r="F28" i="2"/>
  <c r="E21" i="7"/>
  <c r="L21" i="7"/>
  <c r="M21" i="7"/>
  <c r="E24" i="7"/>
  <c r="L23" i="7"/>
  <c r="M23" i="7"/>
  <c r="E12" i="6"/>
  <c r="J11" i="7"/>
  <c r="F11" i="7"/>
  <c r="F12" i="7"/>
  <c r="H11" i="7"/>
  <c r="H12" i="7"/>
  <c r="J12" i="7"/>
  <c r="L10" i="7"/>
  <c r="M10" i="7"/>
  <c r="E10" i="6"/>
  <c r="F17" i="7"/>
  <c r="L17" i="7"/>
  <c r="M17" i="7"/>
  <c r="E11" i="6"/>
  <c r="E35" i="7"/>
  <c r="L35" i="7"/>
  <c r="M35" i="7"/>
  <c r="F33" i="2"/>
  <c r="E32" i="7"/>
  <c r="L31" i="7"/>
  <c r="M31" i="7"/>
  <c r="L37" i="7"/>
  <c r="M37" i="7"/>
  <c r="E13" i="6"/>
  <c r="G9" i="6"/>
  <c r="F18" i="5"/>
  <c r="F19" i="5"/>
  <c r="F20" i="5"/>
  <c r="H18" i="5"/>
  <c r="H19" i="5"/>
  <c r="H20" i="5"/>
  <c r="J18" i="5"/>
  <c r="J19" i="5"/>
  <c r="J20" i="5"/>
  <c r="M17" i="5"/>
  <c r="N17" i="5"/>
  <c r="E24" i="6"/>
  <c r="E25" i="5"/>
  <c r="E29" i="5"/>
  <c r="L24" i="5"/>
  <c r="N24" i="5"/>
  <c r="E34" i="5"/>
  <c r="E35" i="5"/>
  <c r="E36" i="5"/>
  <c r="L33" i="5"/>
  <c r="N33" i="5"/>
  <c r="E25" i="6"/>
  <c r="G23" i="6"/>
  <c r="G27" i="6"/>
  <c r="N39" i="5"/>
  <c r="M24" i="5"/>
  <c r="M33" i="5"/>
  <c r="M39" i="5"/>
  <c r="L17" i="5"/>
  <c r="L39" i="5"/>
  <c r="L41" i="7"/>
  <c r="O70" i="4"/>
  <c r="N60" i="4"/>
  <c r="N31" i="4"/>
  <c r="N18" i="4"/>
  <c r="N22" i="4"/>
  <c r="N38" i="4"/>
  <c r="N50" i="4"/>
  <c r="N54" i="4"/>
  <c r="N46" i="4"/>
  <c r="N40" i="4"/>
  <c r="N11" i="4"/>
  <c r="N70" i="4"/>
  <c r="M70" i="4"/>
  <c r="M41" i="7"/>
  <c r="M58" i="3"/>
  <c r="L58" i="3"/>
  <c r="G1" i="4"/>
  <c r="E4" i="7"/>
  <c r="J33" i="2"/>
  <c r="K33" i="2"/>
  <c r="K32" i="2"/>
  <c r="F1" i="6"/>
  <c r="F1" i="7"/>
  <c r="F1" i="5"/>
  <c r="I23" i="6"/>
  <c r="I15" i="6"/>
  <c r="I9" i="6"/>
  <c r="I3" i="6"/>
  <c r="J26" i="2"/>
  <c r="J18" i="2"/>
  <c r="J25" i="2"/>
  <c r="J27" i="2"/>
  <c r="J28" i="2"/>
  <c r="J23" i="2"/>
  <c r="J20" i="2"/>
  <c r="J17" i="2"/>
  <c r="J19" i="2"/>
  <c r="J15" i="2"/>
  <c r="K22" i="2"/>
  <c r="K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Office-Anwender</author>
  </authors>
  <commentList>
    <comment ref="J13" authorId="0" shapeId="0" xr:uid="{00000000-0006-0000-0100-000001000000}">
      <text>
        <r>
          <rPr>
            <sz val="9"/>
            <color indexed="81"/>
            <rFont val="Calibri"/>
          </rPr>
          <t>Weitere Nutzung = Kosten, welche nicht den vorangehenden Kategorien zugeteilt werden können (z.B. Maschinenunterstand)</t>
        </r>
      </text>
    </comment>
    <comment ref="F14" authorId="0" shapeId="0" xr:uid="{00000000-0006-0000-0100-000002000000}">
      <text>
        <r>
          <rPr>
            <sz val="9"/>
            <color indexed="81"/>
            <rFont val="Calibri"/>
          </rPr>
          <t>Zuteilung der Gebäudekosten auf die verschiedenen Nutzungen wie Lagerung, Abrüsten, Packen, etc.</t>
        </r>
      </text>
    </comment>
    <comment ref="D15" authorId="0" shapeId="0" xr:uid="{00000000-0006-0000-0100-000003000000}">
      <text>
        <r>
          <rPr>
            <sz val="9"/>
            <color indexed="81"/>
            <rFont val="Calibri"/>
          </rPr>
          <t>Kosten für Gebäudehülle, ohne Einrichtung für Lagerung, Abpacken, etc.</t>
        </r>
      </text>
    </comment>
    <comment ref="F22" authorId="0" shapeId="0" xr:uid="{00000000-0006-0000-0100-000004000000}">
      <text>
        <r>
          <rPr>
            <sz val="9"/>
            <color indexed="81"/>
            <rFont val="Calibri"/>
          </rPr>
          <t>Zuteilung der Gebäudekosten auf die verschiedenen Nutzungen wie Lagerung, Abrüsten, Packen, etc.</t>
        </r>
      </text>
    </comment>
    <comment ref="D23" authorId="0" shapeId="0" xr:uid="{00000000-0006-0000-0100-000005000000}">
      <text>
        <r>
          <rPr>
            <sz val="9"/>
            <color indexed="81"/>
            <rFont val="Calibri"/>
          </rPr>
          <t>Kosten für Gebäudehülle, ohne Einrichtung für Lagerung, Abpacken, etc.</t>
        </r>
      </text>
    </comment>
    <comment ref="J31" authorId="0" shapeId="0" xr:uid="{00000000-0006-0000-0100-000006000000}">
      <text>
        <r>
          <rPr>
            <sz val="9"/>
            <color indexed="81"/>
            <rFont val="Calibri"/>
          </rPr>
          <t>Weitere Nutzung = Kosten, die nicht den vorangehenden Kategorien zugeteilt wurden</t>
        </r>
      </text>
    </comment>
    <comment ref="F32" authorId="0" shapeId="0" xr:uid="{00000000-0006-0000-0100-000007000000}">
      <text>
        <r>
          <rPr>
            <sz val="9"/>
            <color indexed="81"/>
            <rFont val="Calibri"/>
          </rPr>
          <t>Zuteilung der Stromkosten auf die verschiedenen Nutzungen wie Packen, Lagerung,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Office-Anwender</author>
  </authors>
  <commentList>
    <comment ref="E5" authorId="0" shapeId="0" xr:uid="{00000000-0006-0000-0200-000001000000}">
      <text>
        <r>
          <rPr>
            <sz val="9"/>
            <color indexed="81"/>
            <rFont val="Calibri"/>
          </rPr>
          <t>Ausgelagerte und verkaufsfähige Ware vom betrachteten Produkt, aber ungerüstet</t>
        </r>
      </text>
    </comment>
    <comment ref="E6" authorId="0" shapeId="0" xr:uid="{00000000-0006-0000-0200-000002000000}">
      <text>
        <r>
          <rPr>
            <sz val="9"/>
            <color indexed="81"/>
            <rFont val="Calibri"/>
          </rPr>
          <t>Anteil der Menge vom hier betrachteten Produkt an der gesamten eingelagerten Menge auf dem Betrieb</t>
        </r>
      </text>
    </comment>
    <comment ref="E29" authorId="0" shapeId="0" xr:uid="{00000000-0006-0000-0200-000003000000}">
      <text>
        <r>
          <rPr>
            <sz val="9"/>
            <color indexed="81"/>
            <rFont val="Calibri"/>
          </rPr>
          <t xml:space="preserve">Investitionskosten nur für die Einrichtung zur Lagerung.
</t>
        </r>
      </text>
    </comment>
    <comment ref="E42" authorId="0" shapeId="0" xr:uid="{00000000-0006-0000-0200-000004000000}">
      <text>
        <r>
          <rPr>
            <sz val="9"/>
            <color indexed="81"/>
            <rFont val="Calibri"/>
          </rPr>
          <t xml:space="preserve">Siehe auch SZG-Publikation zu Gebindekosten:
https://www.szg.ch/news/szg-fachinfo-spezialkulturen/neu-publikation-gebindekosten/
</t>
        </r>
      </text>
    </comment>
    <comment ref="E50" authorId="0" shapeId="0" xr:uid="{00000000-0006-0000-0200-000005000000}">
      <text>
        <r>
          <rPr>
            <sz val="9"/>
            <color indexed="81"/>
            <rFont val="Calibri"/>
          </rPr>
          <t>Durchschnittlicher Produzentenpreis</t>
        </r>
      </text>
    </comment>
    <comment ref="E56" authorId="0" shapeId="0" xr:uid="{00000000-0006-0000-0200-000006000000}">
      <text>
        <r>
          <rPr>
            <sz val="9"/>
            <color indexed="81"/>
            <rFont val="Calibri"/>
          </rPr>
          <t>Weitere Kosten, die keiner vorherigen Kategorie zugeteilt wurden und bei der Lagerung anfallen.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Microsoft Office-Anwender</author>
  </authors>
  <commentList>
    <comment ref="E4" authorId="0" shapeId="0" xr:uid="{00000000-0006-0000-0300-000001000000}">
      <text>
        <r>
          <rPr>
            <sz val="9"/>
            <color indexed="81"/>
            <rFont val="Calibri"/>
          </rPr>
          <t>Ausgelagerte oder geerntete Ware vom betrachteten Produkt</t>
        </r>
      </text>
    </comment>
    <comment ref="E5" authorId="0" shapeId="0" xr:uid="{00000000-0006-0000-0300-000002000000}">
      <text>
        <r>
          <rPr>
            <sz val="9"/>
            <color indexed="81"/>
            <rFont val="Calibri"/>
          </rPr>
          <t>Gerüstete Ware, bereit zum Abpacken/Verkaufen</t>
        </r>
      </text>
    </comment>
    <comment ref="E6" authorId="0" shapeId="0" xr:uid="{00000000-0006-0000-0300-000003000000}">
      <text>
        <r>
          <rPr>
            <sz val="9"/>
            <color indexed="81"/>
            <rFont val="Calibri"/>
          </rPr>
          <t>Anteil der Menge vom hier betrachteten Produkt an der gesamten gerüsteten Menge in den Gebäuden</t>
        </r>
      </text>
    </comment>
    <comment ref="E25" authorId="0" shapeId="0" xr:uid="{00000000-0006-0000-0300-000004000000}">
      <text>
        <r>
          <rPr>
            <sz val="9"/>
            <color indexed="81"/>
            <rFont val="Calibri"/>
          </rPr>
          <t>Investitionskosten für allfällige Anlagen für das Rüsten / Sortieren / Kalibrieren / etc.</t>
        </r>
      </text>
    </comment>
    <comment ref="E39" authorId="0" shapeId="0" xr:uid="{00000000-0006-0000-0300-000005000000}">
      <text>
        <r>
          <rPr>
            <sz val="9"/>
            <color indexed="81"/>
            <rFont val="Calibri"/>
          </rPr>
          <t>Weitere Kosten, die keiner vorherigen Kategorie zugeteilt wurden und beim Rüsten anfallen.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Microsoft Office-Anwender</author>
  </authors>
  <commentList>
    <comment ref="F5" authorId="0" shapeId="0" xr:uid="{00000000-0006-0000-0400-000001000000}">
      <text>
        <r>
          <rPr>
            <sz val="9"/>
            <color indexed="81"/>
            <rFont val="Calibri"/>
          </rPr>
          <t>Total verpackte Menge vom betrachteten Produkt</t>
        </r>
      </text>
    </comment>
    <comment ref="F7" authorId="0" shapeId="0" xr:uid="{00000000-0006-0000-0400-000002000000}">
      <text>
        <r>
          <rPr>
            <sz val="9"/>
            <color indexed="81"/>
            <rFont val="Calibri"/>
          </rPr>
          <t>Total verpackte Menge aller Produkte auf der hier betrachteten Packmaschine (Auslastung)</t>
        </r>
      </text>
    </comment>
    <comment ref="F24" authorId="0" shapeId="0" xr:uid="{00000000-0006-0000-0400-000003000000}">
      <text>
        <r>
          <rPr>
            <sz val="9"/>
            <color indexed="81"/>
            <rFont val="Calibri"/>
          </rPr>
          <t>Investitionskosten für Packmaschine und damit verbundene Einrichtungen (ohne Gebäudehülle, etc.)</t>
        </r>
      </text>
    </comment>
    <comment ref="F33" authorId="0" shapeId="0" xr:uid="{00000000-0006-0000-0400-000004000000}">
      <text>
        <r>
          <rPr>
            <sz val="9"/>
            <color indexed="81"/>
            <rFont val="Calibri"/>
          </rPr>
          <t>Anteil vom betrachteten Produkt an allen auf dem Betrieb abgepackten Produkten (auch von Produkten, die auf anderen Maschinen abgepackt werden).</t>
        </r>
      </text>
    </comment>
    <comment ref="F38" authorId="0" shapeId="0" xr:uid="{00000000-0006-0000-0400-000005000000}">
      <text>
        <r>
          <rPr>
            <sz val="9"/>
            <color indexed="81"/>
            <rFont val="Calibri"/>
          </rPr>
          <t>Siehe auch SZG-Publikation zu Gebindekosten:
https://www.szg.ch/news/szg-fachinfo-spezialkulturen/neu-publikation-gebindekosten/</t>
        </r>
      </text>
    </comment>
    <comment ref="F50" authorId="0" shapeId="0" xr:uid="{00000000-0006-0000-0400-000006000000}">
      <text>
        <r>
          <rPr>
            <sz val="9"/>
            <color indexed="81"/>
            <rFont val="Calibri"/>
          </rPr>
          <t>Weitere Kosten, die keiner vorherigen Kategorie zugeteilt wurden und beim Abpacken anfallen.</t>
        </r>
      </text>
    </comment>
    <comment ref="F62" authorId="0" shapeId="0" xr:uid="{00000000-0006-0000-0400-000007000000}">
      <text>
        <r>
          <rPr>
            <sz val="9"/>
            <color indexed="81"/>
            <rFont val="Calibri"/>
          </rPr>
          <t>Investitionskosten für den Warenausgangskühler (ohne Gebäudehülle, etc.)</t>
        </r>
      </text>
    </comment>
    <comment ref="F67" authorId="0" shapeId="0" xr:uid="{00000000-0006-0000-0400-000008000000}">
      <text>
        <r>
          <rPr>
            <sz val="9"/>
            <color indexed="81"/>
            <rFont val="Calibri"/>
          </rPr>
          <t>Anteil vom betrachteten Produkt an der gesamten Nutzung des Warenausgangkühlers.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Microsoft Office-Anwender</author>
  </authors>
  <commentList>
    <comment ref="E5" authorId="0" shapeId="0" xr:uid="{00000000-0006-0000-0500-000001000000}">
      <text>
        <r>
          <rPr>
            <sz val="9"/>
            <color indexed="81"/>
            <rFont val="Calibri"/>
          </rPr>
          <t>Gesamtgewicht gemäss Fahrzeugausweis.</t>
        </r>
      </text>
    </comment>
    <comment ref="E7" authorId="0" shapeId="0" xr:uid="{00000000-0006-0000-0500-000002000000}">
      <text>
        <r>
          <rPr>
            <sz val="9"/>
            <color indexed="81"/>
            <rFont val="Calibri"/>
          </rPr>
          <t>Durchschnittliche Ladungsmenge vom hier betrachteten Produkt.</t>
        </r>
      </text>
    </comment>
    <comment ref="E12" authorId="0" shapeId="0" xr:uid="{00000000-0006-0000-0500-000003000000}">
      <text>
        <r>
          <rPr>
            <sz val="9"/>
            <color indexed="81"/>
            <rFont val="Calibri"/>
          </rPr>
          <t>Gesamte Fahrleistung des LKW pro Jahr.</t>
        </r>
      </text>
    </comment>
    <comment ref="E37" authorId="0" shapeId="0" xr:uid="{00000000-0006-0000-0500-000004000000}">
      <text>
        <r>
          <rPr>
            <sz val="9"/>
            <color indexed="81"/>
            <rFont val="Calibri"/>
          </rPr>
          <t>Weitere Kosten, die keiner vorherigen Kategorie zugeteilt wurden und beim Transport anfallen.</t>
        </r>
      </text>
    </comment>
  </commentList>
</comments>
</file>

<file path=xl/sharedStrings.xml><?xml version="1.0" encoding="utf-8"?>
<sst xmlns="http://schemas.openxmlformats.org/spreadsheetml/2006/main" count="483" uniqueCount="173">
  <si>
    <t>Zinssatz</t>
  </si>
  <si>
    <t>Lagerkosten</t>
  </si>
  <si>
    <t>Arbeit</t>
  </si>
  <si>
    <t>Einlagerung</t>
  </si>
  <si>
    <t>Auslagerung</t>
  </si>
  <si>
    <t>Kontrolle und Umlagerung</t>
  </si>
  <si>
    <t>Unterhalt</t>
  </si>
  <si>
    <t>Investitionskosten</t>
  </si>
  <si>
    <t>Abschreibedauer Einrichtung</t>
  </si>
  <si>
    <t>Wartung</t>
  </si>
  <si>
    <t>Energie</t>
  </si>
  <si>
    <t>Strom</t>
  </si>
  <si>
    <t>Hilfsmittel (Kühlmittel, Wasser, CO2)</t>
  </si>
  <si>
    <t>Investitionskosten für Gebinde in Lager</t>
  </si>
  <si>
    <t>Abschreibedauer</t>
  </si>
  <si>
    <t>Verschleiss</t>
  </si>
  <si>
    <t>Beschriftung/Etiketten</t>
  </si>
  <si>
    <t>Kapitalkosten</t>
  </si>
  <si>
    <t>Verkaufspreis</t>
  </si>
  <si>
    <t>Übrige Kosten</t>
  </si>
  <si>
    <t>Reinigungsmittel</t>
  </si>
  <si>
    <t>Paloxeneinlagen</t>
  </si>
  <si>
    <t>Gebäude mit Lagerung (falls anderes Gebäude)</t>
  </si>
  <si>
    <t>Versicherung</t>
  </si>
  <si>
    <t>Gebäudekosten (ohne Einrichtung)</t>
  </si>
  <si>
    <t>Abrüsten</t>
  </si>
  <si>
    <t>Packen</t>
  </si>
  <si>
    <t>Lagerung</t>
  </si>
  <si>
    <t>Total</t>
  </si>
  <si>
    <t xml:space="preserve">Gebindeanteil </t>
  </si>
  <si>
    <t>Stundenansatz Betriebsleiter (Fr./h)</t>
  </si>
  <si>
    <t>Maschinen</t>
  </si>
  <si>
    <t>Gebäudeanteil</t>
  </si>
  <si>
    <t>Packkosten</t>
  </si>
  <si>
    <t>Administration</t>
  </si>
  <si>
    <t>Hilfsstoffe</t>
  </si>
  <si>
    <t>Wasser</t>
  </si>
  <si>
    <t>Transportkosten</t>
  </si>
  <si>
    <t>Anschaffungskosten</t>
  </si>
  <si>
    <t>Restwert</t>
  </si>
  <si>
    <t>Treibstoffverbrauch (l/100 km)</t>
  </si>
  <si>
    <t>Grunddaten</t>
  </si>
  <si>
    <t>Zinskosten</t>
  </si>
  <si>
    <t>Versicherung und Steuern</t>
  </si>
  <si>
    <t>Fr./h</t>
  </si>
  <si>
    <t>%</t>
  </si>
  <si>
    <t>Fr.</t>
  </si>
  <si>
    <t>Jahre</t>
  </si>
  <si>
    <t>Fr./Jahr</t>
  </si>
  <si>
    <t>Waren-ausgang</t>
  </si>
  <si>
    <t>Grunddaten und Gebäudekosten</t>
  </si>
  <si>
    <t>t</t>
  </si>
  <si>
    <t>Weitere</t>
  </si>
  <si>
    <t>h</t>
  </si>
  <si>
    <t>Menge</t>
  </si>
  <si>
    <t>Einheit</t>
  </si>
  <si>
    <t>Betriebsleiter</t>
  </si>
  <si>
    <t>Kosten</t>
  </si>
  <si>
    <t>Vorarbeiter</t>
  </si>
  <si>
    <t>Angestellter</t>
  </si>
  <si>
    <t>Gabelstapler</t>
  </si>
  <si>
    <t>Gebäudekosten pro Jahr</t>
  </si>
  <si>
    <t>CHF</t>
  </si>
  <si>
    <t>pro kg</t>
  </si>
  <si>
    <t>Gebäudekosten</t>
  </si>
  <si>
    <t>Treibstoffkosten</t>
  </si>
  <si>
    <t>Reparaturkosten</t>
  </si>
  <si>
    <t>Treibstoffpreis (Fr./l)</t>
  </si>
  <si>
    <t>Reparaturfaktor (%)</t>
  </si>
  <si>
    <t>Fahrzeug</t>
  </si>
  <si>
    <t>Fahrdistanz zu Abnehmer (retour)</t>
  </si>
  <si>
    <t>Abschreibung</t>
  </si>
  <si>
    <t>l/100 km</t>
  </si>
  <si>
    <t>Fr./l</t>
  </si>
  <si>
    <t>km</t>
  </si>
  <si>
    <t>LSVA</t>
  </si>
  <si>
    <t>Euro-Norm LKW</t>
  </si>
  <si>
    <t xml:space="preserve">Fr. </t>
  </si>
  <si>
    <t>Weitere Kosten</t>
  </si>
  <si>
    <t>Warenausgang (Kühler)</t>
  </si>
  <si>
    <t>Einrichtung und Installation</t>
  </si>
  <si>
    <t>Abfälle und Verluste</t>
  </si>
  <si>
    <t>kg/Packung</t>
  </si>
  <si>
    <t>Auswertung</t>
  </si>
  <si>
    <t>Arbeitskosten</t>
  </si>
  <si>
    <t>Kosten Warenausgang</t>
  </si>
  <si>
    <t>Fr./kg</t>
  </si>
  <si>
    <t>Fixkosten pro Jahr</t>
  </si>
  <si>
    <t>Variable Kosten total (pro Jahr)</t>
  </si>
  <si>
    <t>pro Jahr</t>
  </si>
  <si>
    <t>Lieferung</t>
  </si>
  <si>
    <t>kg</t>
  </si>
  <si>
    <t>Be- und Entladen (pro Lieferung)</t>
  </si>
  <si>
    <t>Kontrolle und weitere Arbeiten</t>
  </si>
  <si>
    <t>Menge und Ausbeute</t>
  </si>
  <si>
    <t>kg/Jahr</t>
  </si>
  <si>
    <t>Durchschnittlicher Verkaufspreis (Produkt 1)</t>
  </si>
  <si>
    <t>&gt; jeweils für 1000 kg von Produkt 1</t>
  </si>
  <si>
    <t>Verwägungsverluste Produkt 1</t>
  </si>
  <si>
    <t>Verpackungsbedingte Verluste Produkt 1</t>
  </si>
  <si>
    <t>Kostenanteil Produkt 1 für Tageskühler</t>
  </si>
  <si>
    <t>Kostenanteil Packhalle für alle Produkte</t>
  </si>
  <si>
    <t>Anteil Produkt 1 an allen abgepackten Produkten</t>
  </si>
  <si>
    <t>Total verpackte Menge auf Maschine (Produkt 1)</t>
  </si>
  <si>
    <t>Folie (für 1000 kg)</t>
  </si>
  <si>
    <t>Säcke, Netze, etc. (für 1000 kg)</t>
  </si>
  <si>
    <t>Verbrauchsmaterial</t>
  </si>
  <si>
    <t>Anleitung:</t>
  </si>
  <si>
    <t xml:space="preserve">Eine Eingabe von Daten ist lediglich bei den </t>
  </si>
  <si>
    <t>erforderlich.</t>
  </si>
  <si>
    <t>INFORAMA Seeland, Herrenhalde 80, 3232 Ins</t>
  </si>
  <si>
    <t>grünen Feldern</t>
  </si>
  <si>
    <r>
      <rPr>
        <u/>
        <sz val="11"/>
        <color theme="1"/>
        <rFont val="Arial"/>
        <family val="2"/>
      </rPr>
      <t>Tabellenblatt 1:</t>
    </r>
    <r>
      <rPr>
        <sz val="11"/>
        <color theme="1"/>
        <rFont val="Arial"/>
        <family val="2"/>
      </rPr>
      <t xml:space="preserve"> Grunddaten und Gebäudekosten: Hier werden allgemeine Daten und Gebäudekosten eingegeben.</t>
    </r>
  </si>
  <si>
    <t>Verpacken (nach Rüsten bis in Ausgangskühler)</t>
  </si>
  <si>
    <t>Achten Sie bei der Eingabe der Daten auf die jeweilige Einheit.</t>
  </si>
  <si>
    <t>Fr./1000 kg</t>
  </si>
  <si>
    <t>Anteil Produkt 1 an allen Lagerprodukten</t>
  </si>
  <si>
    <t xml:space="preserve">Menge pro Verpackungseinheit </t>
  </si>
  <si>
    <t>Gesamtgewicht LKW</t>
  </si>
  <si>
    <t>Euro 6</t>
  </si>
  <si>
    <t>Einrichtungen und Installationen (ohne Gebäudehülle)</t>
  </si>
  <si>
    <t>Gebäude mit Rüstraum/Packmaschine (ohne Einrichtung)</t>
  </si>
  <si>
    <t>Kapitalkosten Einrichtung</t>
  </si>
  <si>
    <t>Kapitakosten Lagergut</t>
  </si>
  <si>
    <t>Kapitalkosten Gebinde</t>
  </si>
  <si>
    <t>Auslastung total auf Maschine (alle Produkte)</t>
  </si>
  <si>
    <t>Anzahl Lieferungen pro Jahr (Produkt 1)</t>
  </si>
  <si>
    <t>km pro Jahr mit LKW (total, alle Produkte)</t>
  </si>
  <si>
    <t>Durchschnittliche Beladung (Produkt 1)</t>
  </si>
  <si>
    <t>Disposition (pro Lieferung)</t>
  </si>
  <si>
    <t>Eingelagerte Menge Produkt 1</t>
  </si>
  <si>
    <t>Verkaufsfähige Ware Produkt 1</t>
  </si>
  <si>
    <t>Gebinde-Etiketten (für 1000 kg)</t>
  </si>
  <si>
    <t>Produkte-Etiketten (für 1000 kg)</t>
  </si>
  <si>
    <t>Verkaufsgebinde</t>
  </si>
  <si>
    <t>Rüstkosten</t>
  </si>
  <si>
    <t>Weitere Arbeiten</t>
  </si>
  <si>
    <t>Anteil Produkt 1 an allen gerüsteten Produkten</t>
  </si>
  <si>
    <t>Total Lagerkosten</t>
  </si>
  <si>
    <t>Total Rüstkosten</t>
  </si>
  <si>
    <t>Berechnung von Lager-, Rüst-, Pack- und Transportkosten</t>
  </si>
  <si>
    <t>Die Berechnung ist in sechsTabellenblätter unterteilt:</t>
  </si>
  <si>
    <r>
      <rPr>
        <u/>
        <sz val="11"/>
        <color theme="1"/>
        <rFont val="Arial"/>
        <family val="2"/>
      </rPr>
      <t>Tabellenblatt 3:</t>
    </r>
    <r>
      <rPr>
        <sz val="11"/>
        <color theme="1"/>
        <rFont val="Arial"/>
        <family val="2"/>
      </rPr>
      <t xml:space="preserve"> Rüstkosten: Hier werden die Kosten für das Rüsten der Ware eingegeben. Betrachtet wird der Aufwand ab dem Ablad der geernteten Ware auf dem Betrieb bzw. nach dem Auslagern der Ware aus dem Kühler bis zum erneuten Verladen oder dem Abrüsten/Abpacken.</t>
    </r>
  </si>
  <si>
    <t>Dieses Tool dient als Hilfsmittel für die Berechnung von Lager-, Rüst-, Pack- und Transportkosten. Es soll helfen, die anfallenden Kosten nach der Ernte bis zum Abnehmer pro kg zu beziffern.</t>
  </si>
  <si>
    <r>
      <rPr>
        <u/>
        <sz val="11"/>
        <color theme="1"/>
        <rFont val="Arial"/>
        <family val="2"/>
      </rPr>
      <t>Tabellenblatt 4:</t>
    </r>
    <r>
      <rPr>
        <sz val="11"/>
        <color theme="1"/>
        <rFont val="Arial"/>
        <family val="2"/>
      </rPr>
      <t xml:space="preserve"> Packkosten: Hier werden die Kosten für das Verpacken der Ware erfasst. Betrachtet wird der Aufwand nach dem Ablad/Auslagern/Abrüsten bis die Ware bereit für die Auslieferung ist.</t>
    </r>
  </si>
  <si>
    <r>
      <rPr>
        <u/>
        <sz val="11"/>
        <color theme="1"/>
        <rFont val="Arial"/>
        <family val="2"/>
      </rPr>
      <t>Tabellenblatt 5:</t>
    </r>
    <r>
      <rPr>
        <sz val="11"/>
        <color theme="1"/>
        <rFont val="Arial"/>
        <family val="2"/>
      </rPr>
      <t xml:space="preserve"> Transportkosten: Hier werden die Kosten für den Transport erfasst. Betrachtet wird der Aufwand ab dem Warenausgangskühler/-lager bis zur Rampe des Abnehmers.</t>
    </r>
  </si>
  <si>
    <t>im Gebäude</t>
  </si>
  <si>
    <t>Total Packkosten</t>
  </si>
  <si>
    <t>Total Transportkosten</t>
  </si>
  <si>
    <t>Hilfsmittel und übrige Kosten</t>
  </si>
  <si>
    <t>Infrastruktur und Einrichtung</t>
  </si>
  <si>
    <t>Maschinenkosten (pro Jahr)</t>
  </si>
  <si>
    <t>Produkt:</t>
  </si>
  <si>
    <t>Zwiebeln im 1-kg-Netz</t>
  </si>
  <si>
    <t>ev. Bezeichnung Packmaschine</t>
  </si>
  <si>
    <t>ev. Bezeichnung LKW</t>
  </si>
  <si>
    <t>Kosten Gablestapler</t>
  </si>
  <si>
    <t>Investitionskosten Rohbau (ohne Einrichtung)</t>
  </si>
  <si>
    <t>Weitere Nutzung</t>
  </si>
  <si>
    <t>Stromkosten</t>
  </si>
  <si>
    <t>Stromkosten total</t>
  </si>
  <si>
    <t>Impressunm:</t>
  </si>
  <si>
    <r>
      <rPr>
        <u/>
        <sz val="11"/>
        <color theme="1"/>
        <rFont val="Arial"/>
        <family val="2"/>
      </rPr>
      <t>Tabellenblatt 2:</t>
    </r>
    <r>
      <rPr>
        <sz val="11"/>
        <color theme="1"/>
        <rFont val="Arial"/>
        <family val="2"/>
      </rPr>
      <t xml:space="preserve"> Lagerkosten: Hier werden die Kosten für die Lagerung eingegeben. Betrachtet wird der Aufwand ab dem Ablad der geernteten Ware auf dem Betrieb bis zum erneuten Verladen bei der Auslagerung bzw. bis vor dem Abrüsten/Abpacken.</t>
    </r>
  </si>
  <si>
    <t>Dies ist eine Publikation im Rahmen des Projekts "Betriebswirtschaftliche Unterstützung für den Gemüsebau 2015-17" der SZG.</t>
  </si>
  <si>
    <t>Fahrt (Hin- und zurück, pro Lieferung)</t>
  </si>
  <si>
    <t>Version: 1.3</t>
  </si>
  <si>
    <t>Ausgelagerte oder geerntete Ware Produkt 1</t>
  </si>
  <si>
    <t>Ausgelagerte Ware Produkt 1</t>
  </si>
  <si>
    <t>Entsorgungskosten Rüstabfälle</t>
  </si>
  <si>
    <t>Stundenansatz ausgebildeter Facharbeiter (Fr./h)</t>
  </si>
  <si>
    <t>Stundenansatz Arbeiter ohne Fachausbildung (Fr./h)</t>
  </si>
  <si>
    <r>
      <rPr>
        <u/>
        <sz val="11"/>
        <color theme="1"/>
        <rFont val="Arial"/>
        <family val="2"/>
      </rPr>
      <t>Tabellenblatt 6</t>
    </r>
    <r>
      <rPr>
        <sz val="11"/>
        <color theme="1"/>
        <rFont val="Arial"/>
        <family val="2"/>
      </rPr>
      <t>: Auswertung: Hier ist die Zusammenstellung der Ergebnisse ersichtlich.</t>
    </r>
  </si>
  <si>
    <t>031 636 92 35 / stefan.wyss@be.ch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</si>
</sst>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
    <numFmt numFmtId="166" formatCode="0.000"/>
    <numFmt numFmtId="167" formatCode="0.0%"/>
  </numFmts>
  <fonts count="19" x14ac:knownFonts="1">
    <font>
      <sz val="11"/>
      <color theme="1"/>
      <name val="Arial"/>
      <family val="2"/>
    </font>
    <font>
      <sz val="10"/>
      <color theme="1"/>
      <name val="Arial"/>
      <family val="2"/>
    </font>
    <font>
      <sz val="9"/>
      <color theme="1"/>
      <name val="Arial"/>
      <family val="2"/>
    </font>
    <font>
      <b/>
      <sz val="12"/>
      <color theme="1"/>
      <name val="Arial"/>
      <family val="2"/>
    </font>
    <font>
      <b/>
      <sz val="9"/>
      <color theme="1"/>
      <name val="Arial"/>
      <family val="2"/>
    </font>
    <font>
      <i/>
      <sz val="9"/>
      <color theme="1"/>
      <name val="Arial"/>
      <family val="2"/>
    </font>
    <font>
      <b/>
      <i/>
      <sz val="9"/>
      <color theme="1"/>
      <name val="Arial"/>
      <family val="2"/>
    </font>
    <font>
      <b/>
      <i/>
      <sz val="11"/>
      <color theme="1"/>
      <name val="Arial"/>
    </font>
    <font>
      <i/>
      <sz val="8"/>
      <color theme="1"/>
      <name val="Arial"/>
      <family val="2"/>
    </font>
    <font>
      <sz val="9"/>
      <color theme="0" tint="-4.9989318521683403E-2"/>
      <name val="Arial"/>
      <family val="2"/>
    </font>
    <font>
      <b/>
      <sz val="11"/>
      <color theme="1"/>
      <name val="Arial"/>
      <family val="2"/>
    </font>
    <font>
      <sz val="9"/>
      <color theme="0"/>
      <name val="Arial"/>
      <family val="2"/>
    </font>
    <font>
      <b/>
      <sz val="16"/>
      <color theme="1"/>
      <name val="Arial"/>
      <family val="2"/>
    </font>
    <font>
      <u/>
      <sz val="11"/>
      <color theme="1"/>
      <name val="Arial"/>
      <family val="2"/>
    </font>
    <font>
      <i/>
      <sz val="7"/>
      <color theme="1"/>
      <name val="Arial"/>
      <family val="2"/>
    </font>
    <font>
      <sz val="8"/>
      <name val="Arial"/>
      <family val="2"/>
    </font>
    <font>
      <sz val="10"/>
      <color theme="0"/>
      <name val="Arial"/>
      <family val="2"/>
    </font>
    <font>
      <sz val="8"/>
      <color theme="1"/>
      <name val="Arial"/>
      <family val="2"/>
    </font>
    <font>
      <sz val="9"/>
      <color indexed="81"/>
      <name val="Calibri"/>
    </font>
  </fonts>
  <fills count="6">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auto="1"/>
      </left>
      <right/>
      <top/>
      <bottom/>
      <diagonal/>
    </border>
    <border>
      <left/>
      <right/>
      <top style="thin">
        <color auto="1"/>
      </top>
      <bottom style="hair">
        <color auto="1"/>
      </bottom>
      <diagonal/>
    </border>
    <border>
      <left/>
      <right style="thin">
        <color auto="1"/>
      </right>
      <top style="thin">
        <color auto="1"/>
      </top>
      <bottom style="hair">
        <color auto="1"/>
      </bottom>
      <diagonal/>
    </border>
    <border>
      <left/>
      <right/>
      <top/>
      <bottom style="hair">
        <color auto="1"/>
      </bottom>
      <diagonal/>
    </border>
    <border>
      <left style="thin">
        <color auto="1"/>
      </left>
      <right/>
      <top/>
      <bottom style="hair">
        <color auto="1"/>
      </bottom>
      <diagonal/>
    </border>
    <border>
      <left style="hair">
        <color auto="1"/>
      </left>
      <right/>
      <top/>
      <bottom/>
      <diagonal/>
    </border>
    <border>
      <left/>
      <right style="hair">
        <color auto="1"/>
      </right>
      <top/>
      <bottom/>
      <diagonal/>
    </border>
    <border>
      <left/>
      <right style="thin">
        <color auto="1"/>
      </right>
      <top/>
      <bottom/>
      <diagonal/>
    </border>
    <border>
      <left style="hair">
        <color auto="1"/>
      </left>
      <right style="thin">
        <color auto="1"/>
      </right>
      <top/>
      <bottom/>
      <diagonal/>
    </border>
    <border>
      <left style="thin">
        <color auto="1"/>
      </left>
      <right style="hair">
        <color auto="1"/>
      </right>
      <top/>
      <bottom/>
      <diagonal/>
    </border>
    <border>
      <left/>
      <right style="hair">
        <color auto="1"/>
      </right>
      <top style="hair">
        <color auto="1"/>
      </top>
      <bottom/>
      <diagonal/>
    </border>
    <border>
      <left style="hair">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right style="hair">
        <color auto="1"/>
      </right>
      <top/>
      <bottom style="hair">
        <color auto="1"/>
      </bottom>
      <diagonal/>
    </border>
    <border>
      <left style="hair">
        <color auto="1"/>
      </left>
      <right/>
      <top/>
      <bottom style="hair">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right/>
      <top style="hair">
        <color auto="1"/>
      </top>
      <bottom style="thin">
        <color auto="1"/>
      </bottom>
      <diagonal/>
    </border>
  </borders>
  <cellStyleXfs count="1">
    <xf numFmtId="0" fontId="0" fillId="0" borderId="0"/>
  </cellStyleXfs>
  <cellXfs count="184">
    <xf numFmtId="0" fontId="0" fillId="0" borderId="0" xfId="0"/>
    <xf numFmtId="0" fontId="1" fillId="0" borderId="0" xfId="0" applyFont="1"/>
    <xf numFmtId="0" fontId="2" fillId="0" borderId="11" xfId="0" applyFont="1" applyBorder="1" applyAlignment="1">
      <alignment vertical="top" wrapText="1"/>
    </xf>
    <xf numFmtId="0" fontId="3" fillId="0" borderId="0" xfId="0" applyFont="1"/>
    <xf numFmtId="0" fontId="2" fillId="0" borderId="0" xfId="0" applyFont="1"/>
    <xf numFmtId="0" fontId="4" fillId="3" borderId="0" xfId="0" applyFont="1" applyFill="1"/>
    <xf numFmtId="0" fontId="2" fillId="3" borderId="0" xfId="0" applyFont="1" applyFill="1"/>
    <xf numFmtId="0" fontId="4" fillId="0" borderId="0" xfId="0" applyFont="1"/>
    <xf numFmtId="0" fontId="2" fillId="0" borderId="0" xfId="0" applyFont="1" applyAlignment="1">
      <alignment horizontal="right"/>
    </xf>
    <xf numFmtId="0" fontId="2" fillId="4" borderId="0" xfId="0" applyFont="1" applyFill="1"/>
    <xf numFmtId="0" fontId="5" fillId="3" borderId="0" xfId="0" applyFont="1" applyFill="1"/>
    <xf numFmtId="0" fontId="5" fillId="0" borderId="0" xfId="0" applyFont="1" applyAlignment="1">
      <alignment horizontal="center"/>
    </xf>
    <xf numFmtId="0" fontId="6" fillId="0" borderId="0" xfId="0" applyFont="1"/>
    <xf numFmtId="0" fontId="5" fillId="3" borderId="0" xfId="0" applyFont="1" applyFill="1" applyAlignment="1">
      <alignment vertical="top" wrapText="1"/>
    </xf>
    <xf numFmtId="0" fontId="5" fillId="0" borderId="0" xfId="0" applyFont="1"/>
    <xf numFmtId="0" fontId="5" fillId="0" borderId="0" xfId="0" applyFont="1" applyAlignment="1">
      <alignment vertical="top" wrapText="1"/>
    </xf>
    <xf numFmtId="0" fontId="5" fillId="0" borderId="0" xfId="0" applyFont="1" applyAlignment="1">
      <alignment horizontal="center" vertical="top" wrapText="1"/>
    </xf>
    <xf numFmtId="0" fontId="4" fillId="4" borderId="0" xfId="0" applyFont="1" applyFill="1"/>
    <xf numFmtId="0" fontId="0" fillId="3" borderId="0" xfId="0" applyFill="1"/>
    <xf numFmtId="0" fontId="2" fillId="0" borderId="1" xfId="0" applyFont="1" applyBorder="1"/>
    <xf numFmtId="0" fontId="2" fillId="0" borderId="3" xfId="0" applyFont="1" applyBorder="1"/>
    <xf numFmtId="0" fontId="2" fillId="0" borderId="2"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2" fillId="0" borderId="20" xfId="0" applyFont="1" applyBorder="1"/>
    <xf numFmtId="9" fontId="2" fillId="0" borderId="10" xfId="0" applyNumberFormat="1" applyFont="1" applyBorder="1"/>
    <xf numFmtId="0" fontId="2" fillId="0" borderId="19" xfId="0" applyFont="1" applyBorder="1"/>
    <xf numFmtId="0" fontId="2" fillId="0" borderId="13" xfId="0" applyFont="1" applyBorder="1"/>
    <xf numFmtId="0" fontId="2" fillId="0" borderId="17" xfId="0" applyFont="1" applyBorder="1"/>
    <xf numFmtId="0" fontId="2" fillId="0" borderId="18" xfId="0" applyFont="1" applyBorder="1"/>
    <xf numFmtId="0" fontId="2" fillId="0" borderId="21" xfId="0" applyFont="1" applyBorder="1"/>
    <xf numFmtId="0" fontId="2" fillId="0" borderId="15" xfId="0" applyFont="1" applyBorder="1"/>
    <xf numFmtId="0" fontId="6" fillId="3" borderId="0" xfId="0" applyFont="1" applyFill="1"/>
    <xf numFmtId="0" fontId="7" fillId="3" borderId="0" xfId="0" applyFont="1" applyFill="1"/>
    <xf numFmtId="0" fontId="5" fillId="3" borderId="0" xfId="0" applyFont="1" applyFill="1" applyAlignment="1">
      <alignment horizontal="center" vertical="top"/>
    </xf>
    <xf numFmtId="0" fontId="5" fillId="3" borderId="0" xfId="0" applyFont="1" applyFill="1" applyAlignment="1">
      <alignment horizontal="center"/>
    </xf>
    <xf numFmtId="3" fontId="6" fillId="4" borderId="19" xfId="0" applyNumberFormat="1" applyFont="1" applyFill="1" applyBorder="1"/>
    <xf numFmtId="2" fontId="6" fillId="4" borderId="0" xfId="0" applyNumberFormat="1" applyFont="1" applyFill="1"/>
    <xf numFmtId="165" fontId="6" fillId="4" borderId="0" xfId="0" applyNumberFormat="1" applyFont="1" applyFill="1"/>
    <xf numFmtId="0" fontId="6" fillId="0" borderId="22" xfId="0" applyFont="1" applyBorder="1"/>
    <xf numFmtId="0" fontId="2" fillId="0" borderId="22" xfId="0" applyFont="1" applyBorder="1"/>
    <xf numFmtId="0" fontId="0" fillId="0" borderId="22" xfId="0" applyBorder="1"/>
    <xf numFmtId="0" fontId="5" fillId="0" borderId="22" xfId="0" applyFont="1" applyBorder="1" applyAlignment="1">
      <alignment horizontal="center"/>
    </xf>
    <xf numFmtId="0" fontId="6" fillId="0" borderId="17" xfId="0" applyFont="1" applyBorder="1"/>
    <xf numFmtId="0" fontId="5" fillId="0" borderId="17" xfId="0" applyFont="1" applyBorder="1" applyAlignment="1">
      <alignment horizontal="center"/>
    </xf>
    <xf numFmtId="0" fontId="6" fillId="0" borderId="17" xfId="0" applyFont="1" applyBorder="1" applyAlignment="1">
      <alignment horizontal="right"/>
    </xf>
    <xf numFmtId="0" fontId="6" fillId="0" borderId="17" xfId="0" applyFont="1" applyBorder="1" applyAlignment="1">
      <alignment horizontal="center"/>
    </xf>
    <xf numFmtId="0" fontId="2" fillId="3" borderId="19" xfId="0" applyFont="1" applyFill="1" applyBorder="1"/>
    <xf numFmtId="0" fontId="2" fillId="5" borderId="19" xfId="0" applyFont="1" applyFill="1" applyBorder="1"/>
    <xf numFmtId="0" fontId="2" fillId="5" borderId="0" xfId="0" applyFont="1" applyFill="1"/>
    <xf numFmtId="0" fontId="2" fillId="5" borderId="19" xfId="0" applyFont="1" applyFill="1" applyBorder="1" applyAlignment="1">
      <alignment horizontal="center"/>
    </xf>
    <xf numFmtId="0" fontId="2" fillId="5" borderId="0" xfId="0" applyFont="1" applyFill="1" applyAlignment="1">
      <alignment horizontal="center"/>
    </xf>
    <xf numFmtId="0" fontId="5" fillId="5" borderId="19" xfId="0" applyFont="1" applyFill="1" applyBorder="1" applyAlignment="1">
      <alignment horizontal="center"/>
    </xf>
    <xf numFmtId="0" fontId="5" fillId="5" borderId="0" xfId="0" applyFont="1" applyFill="1" applyAlignment="1">
      <alignment horizontal="center"/>
    </xf>
    <xf numFmtId="3" fontId="6" fillId="5" borderId="16" xfId="0" applyNumberFormat="1" applyFont="1" applyFill="1" applyBorder="1" applyAlignment="1">
      <alignment horizontal="center"/>
    </xf>
    <xf numFmtId="165" fontId="6" fillId="5" borderId="17" xfId="0" applyNumberFormat="1" applyFont="1" applyFill="1" applyBorder="1" applyAlignment="1">
      <alignment horizontal="center"/>
    </xf>
    <xf numFmtId="3" fontId="6" fillId="5" borderId="19" xfId="0" applyNumberFormat="1" applyFont="1" applyFill="1" applyBorder="1" applyAlignment="1">
      <alignment horizontal="center"/>
    </xf>
    <xf numFmtId="0" fontId="6" fillId="5" borderId="0" xfId="0" applyFont="1" applyFill="1" applyAlignment="1">
      <alignment horizontal="center"/>
    </xf>
    <xf numFmtId="165" fontId="6" fillId="5" borderId="0" xfId="0" applyNumberFormat="1" applyFont="1" applyFill="1" applyAlignment="1">
      <alignment horizontal="center"/>
    </xf>
    <xf numFmtId="3" fontId="6" fillId="4" borderId="19" xfId="0" applyNumberFormat="1" applyFont="1" applyFill="1" applyBorder="1" applyAlignment="1">
      <alignment horizontal="center"/>
    </xf>
    <xf numFmtId="165" fontId="6" fillId="4" borderId="0" xfId="0" applyNumberFormat="1" applyFont="1" applyFill="1" applyAlignment="1">
      <alignment horizontal="center"/>
    </xf>
    <xf numFmtId="0" fontId="0" fillId="5" borderId="19" xfId="0" applyFill="1" applyBorder="1"/>
    <xf numFmtId="0" fontId="0" fillId="5" borderId="0" xfId="0" applyFill="1"/>
    <xf numFmtId="0" fontId="8" fillId="5" borderId="19" xfId="0" applyFont="1" applyFill="1" applyBorder="1"/>
    <xf numFmtId="0" fontId="8" fillId="5" borderId="0" xfId="0" applyFont="1" applyFill="1" applyAlignment="1">
      <alignment horizontal="center"/>
    </xf>
    <xf numFmtId="3" fontId="6" fillId="5" borderId="23" xfId="0" applyNumberFormat="1" applyFont="1" applyFill="1" applyBorder="1"/>
    <xf numFmtId="2" fontId="6" fillId="5" borderId="22" xfId="0" applyNumberFormat="1" applyFont="1" applyFill="1" applyBorder="1"/>
    <xf numFmtId="165" fontId="6" fillId="5" borderId="22" xfId="0" applyNumberFormat="1" applyFont="1" applyFill="1" applyBorder="1"/>
    <xf numFmtId="0" fontId="2" fillId="0" borderId="0" xfId="0" applyFont="1" applyAlignment="1">
      <alignment horizontal="center"/>
    </xf>
    <xf numFmtId="165" fontId="2" fillId="0" borderId="0" xfId="0" applyNumberFormat="1" applyFont="1" applyAlignment="1">
      <alignment horizontal="center"/>
    </xf>
    <xf numFmtId="3" fontId="6" fillId="4" borderId="0" xfId="0" applyNumberFormat="1" applyFont="1" applyFill="1"/>
    <xf numFmtId="0" fontId="2" fillId="3" borderId="19" xfId="0" applyFont="1" applyFill="1" applyBorder="1" applyAlignment="1">
      <alignment horizontal="center"/>
    </xf>
    <xf numFmtId="0" fontId="2" fillId="3" borderId="0" xfId="0" applyFont="1" applyFill="1" applyAlignment="1">
      <alignment horizontal="center"/>
    </xf>
    <xf numFmtId="0" fontId="6" fillId="5" borderId="19" xfId="0" applyFont="1" applyFill="1" applyBorder="1" applyAlignment="1">
      <alignment horizontal="center"/>
    </xf>
    <xf numFmtId="165" fontId="2" fillId="5" borderId="0" xfId="0" applyNumberFormat="1" applyFont="1" applyFill="1" applyAlignment="1">
      <alignment horizontal="center"/>
    </xf>
    <xf numFmtId="3" fontId="9" fillId="5" borderId="19" xfId="0" applyNumberFormat="1" applyFont="1" applyFill="1" applyBorder="1" applyAlignment="1">
      <alignment horizontal="center"/>
    </xf>
    <xf numFmtId="3" fontId="2" fillId="0" borderId="0" xfId="0" applyNumberFormat="1" applyFont="1"/>
    <xf numFmtId="165" fontId="2" fillId="0" borderId="0" xfId="0" applyNumberFormat="1" applyFont="1"/>
    <xf numFmtId="0" fontId="11" fillId="0" borderId="17" xfId="0" applyFont="1" applyBorder="1"/>
    <xf numFmtId="0" fontId="11" fillId="0" borderId="0" xfId="0" applyFont="1"/>
    <xf numFmtId="3" fontId="11" fillId="0" borderId="0" xfId="0" applyNumberFormat="1" applyFont="1"/>
    <xf numFmtId="3" fontId="2" fillId="0" borderId="12" xfId="0" applyNumberFormat="1" applyFont="1" applyBorder="1"/>
    <xf numFmtId="3" fontId="2" fillId="0" borderId="17" xfId="0" applyNumberFormat="1" applyFont="1" applyBorder="1"/>
    <xf numFmtId="0" fontId="10" fillId="0" borderId="0" xfId="0" applyFont="1"/>
    <xf numFmtId="0" fontId="0" fillId="2" borderId="0" xfId="0" applyFill="1"/>
    <xf numFmtId="0" fontId="12" fillId="0" borderId="0" xfId="0" applyFont="1"/>
    <xf numFmtId="0" fontId="8" fillId="0" borderId="24" xfId="0" applyFont="1" applyBorder="1" applyAlignment="1">
      <alignment horizontal="center"/>
    </xf>
    <xf numFmtId="0" fontId="8" fillId="0" borderId="25" xfId="0" applyFont="1" applyBorder="1" applyAlignment="1">
      <alignment horizontal="center"/>
    </xf>
    <xf numFmtId="0" fontId="14" fillId="0" borderId="24" xfId="0" applyFont="1" applyBorder="1" applyAlignment="1">
      <alignment horizontal="center"/>
    </xf>
    <xf numFmtId="0" fontId="14" fillId="0" borderId="25" xfId="0" applyFont="1" applyBorder="1" applyAlignment="1">
      <alignment horizontal="center"/>
    </xf>
    <xf numFmtId="0" fontId="14" fillId="0" borderId="27" xfId="0" applyFont="1" applyBorder="1" applyAlignment="1">
      <alignment horizontal="center"/>
    </xf>
    <xf numFmtId="0" fontId="2" fillId="0" borderId="27" xfId="0" applyFont="1" applyBorder="1"/>
    <xf numFmtId="0" fontId="14" fillId="0" borderId="28" xfId="0" applyFont="1" applyBorder="1" applyAlignment="1">
      <alignment horizontal="center"/>
    </xf>
    <xf numFmtId="0" fontId="2" fillId="0" borderId="24" xfId="0" applyFont="1" applyBorder="1"/>
    <xf numFmtId="0" fontId="5" fillId="0" borderId="25" xfId="0" applyFont="1" applyBorder="1" applyAlignment="1">
      <alignment horizontal="center"/>
    </xf>
    <xf numFmtId="0" fontId="5" fillId="0" borderId="24"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3" fontId="2" fillId="0" borderId="24" xfId="0" applyNumberFormat="1" applyFont="1" applyBorder="1"/>
    <xf numFmtId="0" fontId="5" fillId="0" borderId="28" xfId="0" applyFont="1" applyBorder="1" applyAlignment="1">
      <alignment horizontal="center"/>
    </xf>
    <xf numFmtId="0" fontId="5" fillId="0" borderId="27" xfId="0" applyFont="1" applyBorder="1" applyAlignment="1">
      <alignment horizontal="center"/>
    </xf>
    <xf numFmtId="0" fontId="5" fillId="0" borderId="31" xfId="0" applyFont="1" applyBorder="1" applyAlignment="1">
      <alignment horizontal="center"/>
    </xf>
    <xf numFmtId="0" fontId="5" fillId="0" borderId="32" xfId="0" applyFont="1" applyBorder="1" applyAlignment="1">
      <alignment horizontal="center"/>
    </xf>
    <xf numFmtId="3" fontId="2" fillId="0" borderId="27" xfId="0" applyNumberFormat="1" applyFont="1" applyBorder="1"/>
    <xf numFmtId="0" fontId="5" fillId="0" borderId="33" xfId="0" applyFont="1" applyBorder="1" applyAlignment="1">
      <alignment horizontal="center"/>
    </xf>
    <xf numFmtId="0" fontId="5" fillId="0" borderId="34" xfId="0" applyFont="1" applyBorder="1" applyAlignment="1">
      <alignment horizontal="center"/>
    </xf>
    <xf numFmtId="0" fontId="8" fillId="0" borderId="28" xfId="0" applyFont="1" applyBorder="1" applyAlignment="1">
      <alignment horizontal="center"/>
    </xf>
    <xf numFmtId="0" fontId="8" fillId="0" borderId="27" xfId="0" applyFont="1" applyBorder="1" applyAlignment="1">
      <alignment horizontal="center"/>
    </xf>
    <xf numFmtId="0" fontId="5" fillId="0" borderId="35" xfId="0" applyFont="1" applyBorder="1" applyAlignment="1">
      <alignment horizontal="center"/>
    </xf>
    <xf numFmtId="0" fontId="5" fillId="0" borderId="36" xfId="0" applyFont="1" applyBorder="1" applyAlignment="1">
      <alignment horizontal="center"/>
    </xf>
    <xf numFmtId="3" fontId="2" fillId="2" borderId="2" xfId="0" applyNumberFormat="1" applyFont="1" applyFill="1" applyBorder="1" applyProtection="1">
      <protection locked="0"/>
    </xf>
    <xf numFmtId="9" fontId="2" fillId="2" borderId="10" xfId="0" applyNumberFormat="1" applyFont="1" applyFill="1" applyBorder="1" applyProtection="1">
      <protection locked="0"/>
    </xf>
    <xf numFmtId="3" fontId="2" fillId="2" borderId="12" xfId="0" applyNumberFormat="1" applyFont="1" applyFill="1" applyBorder="1" applyProtection="1">
      <protection locked="0"/>
    </xf>
    <xf numFmtId="3" fontId="2" fillId="2" borderId="16" xfId="0" applyNumberFormat="1" applyFont="1" applyFill="1" applyBorder="1" applyProtection="1">
      <protection locked="0"/>
    </xf>
    <xf numFmtId="3" fontId="2" fillId="2" borderId="14" xfId="0" applyNumberFormat="1" applyFont="1" applyFill="1" applyBorder="1" applyProtection="1">
      <protection locked="0"/>
    </xf>
    <xf numFmtId="3" fontId="2" fillId="2" borderId="0" xfId="0" applyNumberFormat="1" applyFont="1" applyFill="1" applyProtection="1">
      <protection locked="0"/>
    </xf>
    <xf numFmtId="3" fontId="2" fillId="2" borderId="25" xfId="0" applyNumberFormat="1" applyFont="1" applyFill="1" applyBorder="1" applyProtection="1">
      <protection locked="0"/>
    </xf>
    <xf numFmtId="3" fontId="2" fillId="2" borderId="28" xfId="0" applyNumberFormat="1" applyFont="1" applyFill="1" applyBorder="1" applyProtection="1">
      <protection locked="0"/>
    </xf>
    <xf numFmtId="0" fontId="2" fillId="2" borderId="0" xfId="0" applyFont="1" applyFill="1" applyProtection="1">
      <protection locked="0"/>
    </xf>
    <xf numFmtId="166" fontId="2" fillId="2" borderId="0" xfId="0" applyNumberFormat="1" applyFont="1" applyFill="1" applyProtection="1">
      <protection locked="0"/>
    </xf>
    <xf numFmtId="2" fontId="2" fillId="2" borderId="0" xfId="0" applyNumberFormat="1" applyFont="1" applyFill="1" applyProtection="1">
      <protection locked="0"/>
    </xf>
    <xf numFmtId="0" fontId="2" fillId="2" borderId="25" xfId="0" applyFont="1" applyFill="1" applyBorder="1" applyProtection="1">
      <protection locked="0"/>
    </xf>
    <xf numFmtId="0" fontId="2" fillId="2" borderId="28" xfId="0" applyFont="1" applyFill="1" applyBorder="1" applyProtection="1">
      <protection locked="0"/>
    </xf>
    <xf numFmtId="164" fontId="2" fillId="2" borderId="0" xfId="0" applyNumberFormat="1" applyFont="1" applyFill="1" applyProtection="1">
      <protection locked="0"/>
    </xf>
    <xf numFmtId="0" fontId="2" fillId="2" borderId="0" xfId="0" applyFont="1" applyFill="1" applyAlignment="1" applyProtection="1">
      <alignment horizontal="right"/>
      <protection locked="0"/>
    </xf>
    <xf numFmtId="3" fontId="2" fillId="2" borderId="17" xfId="0" applyNumberFormat="1" applyFont="1" applyFill="1" applyBorder="1" applyProtection="1">
      <protection locked="0"/>
    </xf>
    <xf numFmtId="0" fontId="6" fillId="3" borderId="25" xfId="0" applyFont="1" applyFill="1" applyBorder="1"/>
    <xf numFmtId="0" fontId="0" fillId="0" borderId="0" xfId="0" applyAlignment="1">
      <alignment horizontal="center"/>
    </xf>
    <xf numFmtId="165" fontId="6" fillId="3" borderId="0" xfId="0" applyNumberFormat="1" applyFont="1" applyFill="1"/>
    <xf numFmtId="167" fontId="6" fillId="3" borderId="24" xfId="0" applyNumberFormat="1" applyFont="1" applyFill="1" applyBorder="1" applyAlignment="1">
      <alignment horizontal="center"/>
    </xf>
    <xf numFmtId="9" fontId="6" fillId="3" borderId="24" xfId="0" applyNumberFormat="1" applyFont="1" applyFill="1" applyBorder="1" applyAlignment="1">
      <alignment horizontal="center"/>
    </xf>
    <xf numFmtId="3" fontId="2" fillId="0" borderId="0" xfId="0" applyNumberFormat="1" applyFont="1" applyProtection="1">
      <protection locked="0"/>
    </xf>
    <xf numFmtId="0" fontId="6" fillId="0" borderId="29" xfId="0" applyFont="1" applyBorder="1" applyAlignment="1">
      <alignment horizontal="center"/>
    </xf>
    <xf numFmtId="0" fontId="6" fillId="0" borderId="32" xfId="0" applyFont="1" applyBorder="1" applyAlignment="1">
      <alignment horizontal="center"/>
    </xf>
    <xf numFmtId="0" fontId="6" fillId="0" borderId="31" xfId="0" applyFont="1" applyBorder="1" applyAlignment="1">
      <alignment horizontal="center"/>
    </xf>
    <xf numFmtId="0" fontId="6" fillId="0" borderId="30" xfId="0" applyFont="1" applyBorder="1" applyAlignment="1">
      <alignment horizontal="center"/>
    </xf>
    <xf numFmtId="0" fontId="0" fillId="0" borderId="4" xfId="0" applyBorder="1"/>
    <xf numFmtId="0" fontId="0" fillId="0" borderId="5" xfId="0" applyBorder="1"/>
    <xf numFmtId="0" fontId="0" fillId="0" borderId="6" xfId="0" applyBorder="1"/>
    <xf numFmtId="0" fontId="4" fillId="0" borderId="19" xfId="0" applyFont="1" applyBorder="1"/>
    <xf numFmtId="0" fontId="0" fillId="0" borderId="26" xfId="0" applyBorder="1"/>
    <xf numFmtId="0" fontId="0" fillId="0" borderId="7" xfId="0" applyBorder="1"/>
    <xf numFmtId="0" fontId="0" fillId="0" borderId="8" xfId="0" applyBorder="1"/>
    <xf numFmtId="0" fontId="0" fillId="0" borderId="9" xfId="0" applyBorder="1"/>
    <xf numFmtId="0" fontId="5" fillId="0" borderId="0" xfId="0" applyFont="1" applyAlignment="1">
      <alignment horizontal="right"/>
    </xf>
    <xf numFmtId="0" fontId="5" fillId="0" borderId="17" xfId="0" applyFont="1" applyBorder="1" applyAlignment="1">
      <alignment horizontal="right"/>
    </xf>
    <xf numFmtId="0" fontId="1" fillId="0" borderId="0" xfId="0" applyFont="1" applyAlignment="1">
      <alignment horizontal="right"/>
    </xf>
    <xf numFmtId="0" fontId="0" fillId="0" borderId="0" xfId="0" applyAlignment="1">
      <alignment horizontal="right"/>
    </xf>
    <xf numFmtId="0" fontId="1" fillId="0" borderId="5" xfId="0" applyFont="1" applyBorder="1"/>
    <xf numFmtId="0" fontId="1" fillId="0" borderId="19" xfId="0" applyFont="1" applyBorder="1"/>
    <xf numFmtId="0" fontId="1" fillId="0" borderId="7" xfId="0" applyFont="1" applyBorder="1"/>
    <xf numFmtId="9" fontId="2" fillId="2" borderId="1" xfId="0" applyNumberFormat="1" applyFont="1" applyFill="1" applyBorder="1" applyProtection="1">
      <protection locked="0"/>
    </xf>
    <xf numFmtId="9" fontId="2" fillId="0" borderId="1" xfId="0" applyNumberFormat="1" applyFont="1" applyBorder="1"/>
    <xf numFmtId="0" fontId="1" fillId="0" borderId="15" xfId="0" applyFont="1" applyBorder="1"/>
    <xf numFmtId="0" fontId="16" fillId="0" borderId="0" xfId="0" applyFont="1"/>
    <xf numFmtId="0" fontId="17" fillId="0" borderId="0" xfId="0" applyFont="1"/>
    <xf numFmtId="0" fontId="2" fillId="0" borderId="37" xfId="0" applyFont="1" applyBorder="1"/>
    <xf numFmtId="0" fontId="5" fillId="2" borderId="17" xfId="0" applyFont="1" applyFill="1" applyBorder="1" applyAlignment="1" applyProtection="1">
      <alignment horizontal="center"/>
      <protection locked="0"/>
    </xf>
    <xf numFmtId="0" fontId="0" fillId="0" borderId="0" xfId="0" applyAlignment="1">
      <alignment horizontal="left" wrapText="1"/>
    </xf>
    <xf numFmtId="0" fontId="0" fillId="0" borderId="0" xfId="0" applyAlignment="1">
      <alignment horizontal="left" vertical="top" wrapText="1"/>
    </xf>
    <xf numFmtId="0" fontId="2" fillId="0" borderId="5" xfId="0" applyFont="1" applyBorder="1" applyAlignment="1">
      <alignment horizontal="center"/>
    </xf>
    <xf numFmtId="0" fontId="2" fillId="0" borderId="6" xfId="0" applyFont="1" applyBorder="1" applyAlignment="1">
      <alignment horizontal="center"/>
    </xf>
    <xf numFmtId="0" fontId="1" fillId="2" borderId="0" xfId="0" applyFont="1" applyFill="1" applyAlignment="1" applyProtection="1">
      <alignment horizontal="left"/>
      <protection locked="0"/>
    </xf>
    <xf numFmtId="0" fontId="5" fillId="3" borderId="0" xfId="0" applyFont="1" applyFill="1" applyAlignment="1" applyProtection="1">
      <alignment horizontal="center" vertical="top" wrapText="1"/>
      <protection locked="0"/>
    </xf>
    <xf numFmtId="0" fontId="5" fillId="3" borderId="0" xfId="0" applyFont="1" applyFill="1" applyAlignment="1">
      <alignment horizontal="center" vertical="top" wrapText="1"/>
    </xf>
    <xf numFmtId="0" fontId="5" fillId="3" borderId="0" xfId="0" applyFont="1" applyFill="1" applyAlignment="1">
      <alignment horizontal="center"/>
    </xf>
    <xf numFmtId="0" fontId="5" fillId="3" borderId="19" xfId="0" applyFont="1" applyFill="1" applyBorder="1" applyAlignment="1">
      <alignment horizontal="center"/>
    </xf>
    <xf numFmtId="0" fontId="5" fillId="3" borderId="19" xfId="0" applyFont="1" applyFill="1" applyBorder="1" applyAlignment="1">
      <alignment horizontal="center" vertical="top" wrapText="1"/>
    </xf>
    <xf numFmtId="0" fontId="5" fillId="3" borderId="26" xfId="0" applyFont="1" applyFill="1" applyBorder="1" applyAlignment="1">
      <alignment horizontal="center" vertical="top" wrapText="1"/>
    </xf>
    <xf numFmtId="0" fontId="5" fillId="3" borderId="0" xfId="0" applyFont="1" applyFill="1" applyAlignment="1">
      <alignment horizontal="center" vertical="top"/>
    </xf>
    <xf numFmtId="0" fontId="5" fillId="2" borderId="17" xfId="0" applyFont="1" applyFill="1" applyBorder="1" applyAlignment="1" applyProtection="1">
      <alignment horizontal="left"/>
      <protection locked="0"/>
    </xf>
    <xf numFmtId="0" fontId="5" fillId="5" borderId="19" xfId="0" applyFont="1" applyFill="1" applyBorder="1" applyAlignment="1">
      <alignment horizontal="center"/>
    </xf>
    <xf numFmtId="0" fontId="5" fillId="5" borderId="0" xfId="0" applyFont="1" applyFill="1" applyAlignment="1">
      <alignment horizontal="center"/>
    </xf>
    <xf numFmtId="0" fontId="8" fillId="3" borderId="0" xfId="0" applyFont="1" applyFill="1" applyAlignment="1">
      <alignment horizontal="center" vertical="top" wrapText="1"/>
    </xf>
    <xf numFmtId="0" fontId="8" fillId="3" borderId="19" xfId="0" applyFont="1" applyFill="1" applyBorder="1" applyAlignment="1">
      <alignment horizontal="center" vertical="top" wrapText="1"/>
    </xf>
    <xf numFmtId="0" fontId="8" fillId="3" borderId="26" xfId="0" applyFont="1" applyFill="1" applyBorder="1" applyAlignment="1">
      <alignment horizontal="center" vertical="top" wrapText="1"/>
    </xf>
    <xf numFmtId="0" fontId="8" fillId="3" borderId="0" xfId="0" applyFont="1" applyFill="1" applyAlignment="1">
      <alignment horizontal="center"/>
    </xf>
    <xf numFmtId="0" fontId="5" fillId="2" borderId="0" xfId="0" applyFont="1" applyFill="1" applyAlignment="1" applyProtection="1">
      <alignment horizontal="left"/>
      <protection locked="0"/>
    </xf>
    <xf numFmtId="0" fontId="2" fillId="0" borderId="0" xfId="0" applyFont="1" applyAlignment="1">
      <alignment horizontal="center"/>
    </xf>
    <xf numFmtId="0" fontId="0" fillId="2" borderId="0" xfId="0" applyFill="1" applyAlignment="1" applyProtection="1">
      <alignment horizontal="left"/>
      <protection locked="0"/>
    </xf>
  </cellXfs>
  <cellStyles count="1">
    <cellStyle name="Standard" xfId="0" builtinId="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de-CH" sz="1600"/>
              <a:t>Kosten für Lagerung, Rüsten, Packen und Transport</a:t>
            </a:r>
          </a:p>
        </c:rich>
      </c:tx>
      <c:overlay val="1"/>
    </c:title>
    <c:autoTitleDeleted val="0"/>
    <c:plotArea>
      <c:layout>
        <c:manualLayout>
          <c:layoutTarget val="inner"/>
          <c:xMode val="edge"/>
          <c:yMode val="edge"/>
          <c:x val="0.23408343693880401"/>
          <c:y val="0.195179289893084"/>
          <c:w val="0.40067460719321302"/>
          <c:h val="0.75"/>
        </c:manualLayout>
      </c:layout>
      <c:pieChart>
        <c:varyColors val="1"/>
        <c:ser>
          <c:idx val="0"/>
          <c:order val="0"/>
          <c:dLbls>
            <c:spPr>
              <a:noFill/>
              <a:ln>
                <a:noFill/>
              </a:ln>
              <a:effectLst/>
            </c:spPr>
            <c:showLegendKey val="0"/>
            <c:showVal val="0"/>
            <c:showCatName val="0"/>
            <c:showSerName val="0"/>
            <c:showPercent val="1"/>
            <c:showBubbleSize val="0"/>
            <c:showLeaderLines val="1"/>
            <c:extLst>
              <c:ext xmlns:c15="http://schemas.microsoft.com/office/drawing/2012/chart" uri="{CE6537A1-D6FC-4f65-9D91-7224C49458BB}"/>
            </c:extLst>
          </c:dLbls>
          <c:cat>
            <c:strRef>
              <c:f>('6_Auswertung'!$A$3,'6_Auswertung'!$A$9,'6_Auswertung'!$A$15,'6_Auswertung'!$A$23)</c:f>
              <c:strCache>
                <c:ptCount val="4"/>
                <c:pt idx="0">
                  <c:v>Lagerkosten</c:v>
                </c:pt>
                <c:pt idx="1">
                  <c:v>Rüstkosten</c:v>
                </c:pt>
                <c:pt idx="2">
                  <c:v>Packkosten</c:v>
                </c:pt>
                <c:pt idx="3">
                  <c:v>Transportkosten</c:v>
                </c:pt>
              </c:strCache>
            </c:strRef>
          </c:cat>
          <c:val>
            <c:numRef>
              <c:f>('6_Auswertung'!$G$3,'6_Auswertung'!$G$9,'6_Auswertung'!$G$15,'6_Auswertung'!$G$23)</c:f>
              <c:numCache>
                <c:formatCode>0.0000</c:formatCode>
                <c:ptCount val="4"/>
                <c:pt idx="0">
                  <c:v>0.13766654545454543</c:v>
                </c:pt>
                <c:pt idx="1">
                  <c:v>4.4933333333333339E-2</c:v>
                </c:pt>
                <c:pt idx="2">
                  <c:v>0.32500152380952385</c:v>
                </c:pt>
                <c:pt idx="3">
                  <c:v>3.8387333333333329E-2</c:v>
                </c:pt>
              </c:numCache>
            </c:numRef>
          </c:val>
          <c:extLst>
            <c:ext xmlns:c16="http://schemas.microsoft.com/office/drawing/2014/chart" uri="{C3380CC4-5D6E-409C-BE32-E72D297353CC}">
              <c16:uniqueId val="{00000000-D6E8-4A7B-AB60-6DD9740700AE}"/>
            </c:ext>
          </c:extLst>
        </c:ser>
        <c:dLbls>
          <c:showLegendKey val="0"/>
          <c:showVal val="1"/>
          <c:showCatName val="0"/>
          <c:showSerName val="0"/>
          <c:showPercent val="0"/>
          <c:showBubbleSize val="0"/>
          <c:showLeaderLines val="1"/>
        </c:dLbls>
        <c:firstSliceAng val="0"/>
      </c:pieChart>
    </c:plotArea>
    <c:legend>
      <c:legendPos val="r"/>
      <c:overlay val="0"/>
    </c:legend>
    <c:plotVisOnly val="1"/>
    <c:dispBlanksAs val="gap"/>
    <c:showDLblsOverMax val="0"/>
  </c:chart>
  <c:printSettings>
    <c:headerFooter/>
    <c:pageMargins b="0.78740157499999996" l="0.7" r="0.7" t="0.78740157499999996" header="0.3" footer="0.3"/>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340313</xdr:colOff>
      <xdr:row>20</xdr:row>
      <xdr:rowOff>47625</xdr:rowOff>
    </xdr:from>
    <xdr:to>
      <xdr:col>6</xdr:col>
      <xdr:colOff>485775</xdr:colOff>
      <xdr:row>23</xdr:row>
      <xdr:rowOff>149034</xdr:rowOff>
    </xdr:to>
    <xdr:pic>
      <xdr:nvPicPr>
        <xdr:cNvPr id="2" name="Picture 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3638" y="6400800"/>
          <a:ext cx="1659937" cy="6443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648938</xdr:colOff>
      <xdr:row>29</xdr:row>
      <xdr:rowOff>134622</xdr:rowOff>
    </xdr:from>
    <xdr:to>
      <xdr:col>5</xdr:col>
      <xdr:colOff>410813</xdr:colOff>
      <xdr:row>35</xdr:row>
      <xdr:rowOff>93181</xdr:rowOff>
    </xdr:to>
    <xdr:sp macro="" textlink="">
      <xdr:nvSpPr>
        <xdr:cNvPr id="3" name="Textfeld 2">
          <a:extLst>
            <a:ext uri="{FF2B5EF4-FFF2-40B4-BE49-F238E27FC236}">
              <a16:creationId xmlns:a16="http://schemas.microsoft.com/office/drawing/2014/main" id="{00000000-0008-0000-0000-000003000000}"/>
            </a:ext>
          </a:extLst>
        </xdr:cNvPr>
        <xdr:cNvSpPr txBox="1"/>
      </xdr:nvSpPr>
      <xdr:spPr>
        <a:xfrm rot="21068991">
          <a:off x="753713" y="7954647"/>
          <a:ext cx="4067175" cy="1044409"/>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CH" sz="1100"/>
            <a:t>Bei</a:t>
          </a:r>
          <a:r>
            <a:rPr lang="de-CH" sz="1100" baseline="0"/>
            <a:t> den Daten auf den folgenden Tabellenblätter handelt es sich lediglich um </a:t>
          </a:r>
          <a:r>
            <a:rPr lang="de-CH" sz="1100" b="1" u="sng" baseline="0"/>
            <a:t>Beispieldaten</a:t>
          </a:r>
          <a:r>
            <a:rPr lang="de-CH" sz="1100" baseline="0"/>
            <a:t>.</a:t>
          </a:r>
        </a:p>
        <a:p>
          <a:endParaRPr lang="de-CH" sz="1100"/>
        </a:p>
        <a:p>
          <a:r>
            <a:rPr lang="de-CH" sz="1100"/>
            <a:t>Rückmeldungen zum Berechnungstool</a:t>
          </a:r>
          <a:r>
            <a:rPr lang="de-CH" sz="1100" baseline="0"/>
            <a:t> werden gerne entgegengenommen (stefan.wyss@be.ch / 031 636 92 35)</a:t>
          </a:r>
        </a:p>
        <a:p>
          <a:endParaRPr lang="de-CH"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180975</xdr:colOff>
      <xdr:row>28</xdr:row>
      <xdr:rowOff>179244</xdr:rowOff>
    </xdr:from>
    <xdr:to>
      <xdr:col>9</xdr:col>
      <xdr:colOff>285750</xdr:colOff>
      <xdr:row>45</xdr:row>
      <xdr:rowOff>114300</xdr:rowOff>
    </xdr:to>
    <xdr:graphicFrame macro="">
      <xdr:nvGraphicFramePr>
        <xdr:cNvPr id="7" name="Diagramm 6">
          <a:extLst>
            <a:ext uri="{FF2B5EF4-FFF2-40B4-BE49-F238E27FC236}">
              <a16:creationId xmlns:a16="http://schemas.microsoft.com/office/drawing/2014/main" id="{00000000-0008-0000-06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showGridLines="0" tabSelected="1" topLeftCell="A9" zoomScaleNormal="100" workbookViewId="0">
      <selection activeCell="I20" sqref="I20"/>
    </sheetView>
  </sheetViews>
  <sheetFormatPr baseColWidth="10" defaultRowHeight="14.25" x14ac:dyDescent="0.2"/>
  <cols>
    <col min="1" max="1" width="1.375" customWidth="1"/>
    <col min="3" max="3" width="23.625" customWidth="1"/>
    <col min="4" max="4" width="13" customWidth="1"/>
    <col min="5" max="5" width="8.875" customWidth="1"/>
    <col min="7" max="7" width="11.75" customWidth="1"/>
  </cols>
  <sheetData>
    <row r="1" spans="1:7" ht="20.25" x14ac:dyDescent="0.3">
      <c r="A1" s="89" t="s">
        <v>140</v>
      </c>
    </row>
    <row r="4" spans="1:7" ht="42.75" customHeight="1" x14ac:dyDescent="0.2">
      <c r="A4" s="163" t="s">
        <v>143</v>
      </c>
      <c r="B4" s="163"/>
      <c r="C4" s="163"/>
      <c r="D4" s="163"/>
      <c r="E4" s="163"/>
      <c r="F4" s="163"/>
      <c r="G4" s="163"/>
    </row>
    <row r="6" spans="1:7" ht="15" x14ac:dyDescent="0.25">
      <c r="A6" s="87" t="s">
        <v>107</v>
      </c>
    </row>
    <row r="7" spans="1:7" ht="20.25" customHeight="1" x14ac:dyDescent="0.2">
      <c r="A7" t="s">
        <v>141</v>
      </c>
    </row>
    <row r="8" spans="1:7" ht="34.5" customHeight="1" x14ac:dyDescent="0.2">
      <c r="A8" s="162" t="s">
        <v>112</v>
      </c>
      <c r="B8" s="162"/>
      <c r="C8" s="162"/>
      <c r="D8" s="162"/>
      <c r="E8" s="162"/>
      <c r="F8" s="162"/>
      <c r="G8" s="162"/>
    </row>
    <row r="9" spans="1:7" ht="49.5" customHeight="1" x14ac:dyDescent="0.2">
      <c r="A9" s="162" t="s">
        <v>162</v>
      </c>
      <c r="B9" s="162"/>
      <c r="C9" s="162"/>
      <c r="D9" s="162"/>
      <c r="E9" s="162"/>
      <c r="F9" s="162"/>
      <c r="G9" s="162"/>
    </row>
    <row r="10" spans="1:7" ht="52.5" customHeight="1" x14ac:dyDescent="0.2">
      <c r="A10" s="162" t="s">
        <v>142</v>
      </c>
      <c r="B10" s="162"/>
      <c r="C10" s="162"/>
      <c r="D10" s="162"/>
      <c r="E10" s="162"/>
      <c r="F10" s="162"/>
      <c r="G10" s="162"/>
    </row>
    <row r="11" spans="1:7" ht="51" customHeight="1" x14ac:dyDescent="0.2">
      <c r="A11" s="162" t="s">
        <v>144</v>
      </c>
      <c r="B11" s="162"/>
      <c r="C11" s="162"/>
      <c r="D11" s="162"/>
      <c r="E11" s="162"/>
      <c r="F11" s="162"/>
      <c r="G11" s="162"/>
    </row>
    <row r="12" spans="1:7" ht="38.25" customHeight="1" x14ac:dyDescent="0.2">
      <c r="A12" s="162" t="s">
        <v>145</v>
      </c>
      <c r="B12" s="162"/>
      <c r="C12" s="162"/>
      <c r="D12" s="162"/>
      <c r="E12" s="162"/>
      <c r="F12" s="162"/>
      <c r="G12" s="162"/>
    </row>
    <row r="13" spans="1:7" ht="27" customHeight="1" x14ac:dyDescent="0.2">
      <c r="A13" s="162" t="s">
        <v>171</v>
      </c>
      <c r="B13" s="162"/>
      <c r="C13" s="162"/>
      <c r="D13" s="162"/>
      <c r="E13" s="162"/>
      <c r="F13" s="162"/>
      <c r="G13" s="162"/>
    </row>
    <row r="16" spans="1:7" x14ac:dyDescent="0.2">
      <c r="A16" t="s">
        <v>108</v>
      </c>
      <c r="D16" s="88" t="s">
        <v>111</v>
      </c>
      <c r="E16" t="s">
        <v>109</v>
      </c>
    </row>
    <row r="17" spans="1:7" x14ac:dyDescent="0.2">
      <c r="A17" t="s">
        <v>114</v>
      </c>
    </row>
    <row r="19" spans="1:7" ht="12.75" customHeight="1" x14ac:dyDescent="0.2"/>
    <row r="20" spans="1:7" ht="8.25" customHeight="1" x14ac:dyDescent="0.2">
      <c r="A20" s="140"/>
      <c r="B20" s="141"/>
      <c r="C20" s="141"/>
      <c r="D20" s="141"/>
      <c r="E20" s="141"/>
      <c r="F20" s="141"/>
      <c r="G20" s="142"/>
    </row>
    <row r="21" spans="1:7" x14ac:dyDescent="0.2">
      <c r="A21" s="143"/>
      <c r="B21" s="7" t="s">
        <v>161</v>
      </c>
      <c r="G21" s="144"/>
    </row>
    <row r="22" spans="1:7" x14ac:dyDescent="0.2">
      <c r="A22" s="30"/>
      <c r="B22" s="4" t="s">
        <v>110</v>
      </c>
      <c r="G22" s="144"/>
    </row>
    <row r="23" spans="1:7" x14ac:dyDescent="0.2">
      <c r="A23" s="30"/>
      <c r="B23" s="4" t="s">
        <v>172</v>
      </c>
      <c r="G23" s="144"/>
    </row>
    <row r="24" spans="1:7" x14ac:dyDescent="0.2">
      <c r="A24" s="30"/>
      <c r="B24" s="4" t="s">
        <v>165</v>
      </c>
      <c r="G24" s="144"/>
    </row>
    <row r="25" spans="1:7" ht="3" customHeight="1" x14ac:dyDescent="0.2">
      <c r="A25" s="30"/>
      <c r="B25" s="4"/>
      <c r="G25" s="144"/>
    </row>
    <row r="26" spans="1:7" x14ac:dyDescent="0.2">
      <c r="A26" s="30"/>
      <c r="B26" s="159" t="s">
        <v>163</v>
      </c>
      <c r="G26" s="144"/>
    </row>
    <row r="27" spans="1:7" ht="6.75" customHeight="1" x14ac:dyDescent="0.2">
      <c r="A27" s="145"/>
      <c r="B27" s="146"/>
      <c r="C27" s="146"/>
      <c r="D27" s="146"/>
      <c r="E27" s="146"/>
      <c r="F27" s="146"/>
      <c r="G27" s="147"/>
    </row>
  </sheetData>
  <mergeCells count="7">
    <mergeCell ref="A13:G13"/>
    <mergeCell ref="A4:G4"/>
    <mergeCell ref="A8:G8"/>
    <mergeCell ref="A9:G9"/>
    <mergeCell ref="A11:G11"/>
    <mergeCell ref="A12:G12"/>
    <mergeCell ref="A10:G10"/>
  </mergeCell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3"/>
  <sheetViews>
    <sheetView showGridLines="0" zoomScale="125" zoomScaleNormal="125" zoomScalePageLayoutView="125" workbookViewId="0">
      <selection activeCell="A35" sqref="A35"/>
    </sheetView>
  </sheetViews>
  <sheetFormatPr baseColWidth="10" defaultColWidth="10.875" defaultRowHeight="12.75" x14ac:dyDescent="0.2"/>
  <cols>
    <col min="1" max="2" width="3.125" style="1" customWidth="1"/>
    <col min="3" max="3" width="34.375" style="1" customWidth="1"/>
    <col min="4" max="4" width="7.625" style="1" customWidth="1"/>
    <col min="5" max="5" width="7.375" style="1" customWidth="1"/>
    <col min="6" max="11" width="8" style="1" customWidth="1"/>
    <col min="12" max="16384" width="10.875" style="1"/>
  </cols>
  <sheetData>
    <row r="1" spans="1:11" ht="15.75" x14ac:dyDescent="0.25">
      <c r="A1" s="3" t="s">
        <v>50</v>
      </c>
    </row>
    <row r="4" spans="1:11" x14ac:dyDescent="0.2">
      <c r="A4" s="19" t="s">
        <v>30</v>
      </c>
      <c r="B4" s="19"/>
      <c r="C4" s="19"/>
      <c r="D4" s="114">
        <v>40</v>
      </c>
      <c r="E4" s="20" t="s">
        <v>44</v>
      </c>
      <c r="F4" s="4"/>
      <c r="G4" s="4"/>
      <c r="H4" s="4"/>
      <c r="I4" s="4"/>
      <c r="J4" s="4"/>
      <c r="K4" s="4"/>
    </row>
    <row r="5" spans="1:11" x14ac:dyDescent="0.2">
      <c r="A5" s="19" t="s">
        <v>169</v>
      </c>
      <c r="B5" s="19"/>
      <c r="C5" s="19"/>
      <c r="D5" s="114">
        <v>30</v>
      </c>
      <c r="E5" s="20" t="s">
        <v>44</v>
      </c>
      <c r="F5" s="4"/>
      <c r="G5" s="4"/>
      <c r="H5" s="4"/>
      <c r="I5" s="4"/>
      <c r="J5" s="4"/>
      <c r="K5" s="4"/>
    </row>
    <row r="6" spans="1:11" x14ac:dyDescent="0.2">
      <c r="A6" s="19" t="s">
        <v>170</v>
      </c>
      <c r="B6" s="19"/>
      <c r="C6" s="19"/>
      <c r="D6" s="114">
        <v>22</v>
      </c>
      <c r="E6" s="20" t="s">
        <v>44</v>
      </c>
      <c r="F6" s="4"/>
      <c r="G6" s="4"/>
      <c r="H6" s="4"/>
      <c r="I6" s="4"/>
      <c r="J6" s="4"/>
      <c r="K6" s="4"/>
    </row>
    <row r="7" spans="1:11" x14ac:dyDescent="0.2">
      <c r="A7" s="4"/>
      <c r="B7" s="4"/>
      <c r="C7" s="4"/>
      <c r="D7" s="4"/>
      <c r="E7" s="4"/>
      <c r="F7" s="4"/>
      <c r="G7" s="4"/>
      <c r="H7" s="4"/>
      <c r="I7" s="4"/>
      <c r="J7" s="4"/>
      <c r="K7" s="4"/>
    </row>
    <row r="8" spans="1:11" x14ac:dyDescent="0.2">
      <c r="A8" s="19" t="s">
        <v>156</v>
      </c>
      <c r="B8" s="19"/>
      <c r="C8" s="19"/>
      <c r="D8" s="114">
        <v>19</v>
      </c>
      <c r="E8" s="20" t="s">
        <v>44</v>
      </c>
      <c r="F8" s="4"/>
      <c r="G8" s="4"/>
      <c r="H8" s="4"/>
      <c r="I8" s="4"/>
      <c r="J8" s="4"/>
      <c r="K8" s="4"/>
    </row>
    <row r="9" spans="1:11" x14ac:dyDescent="0.2">
      <c r="A9" s="4"/>
      <c r="B9" s="4"/>
      <c r="C9" s="4"/>
      <c r="D9" s="4"/>
      <c r="E9" s="4"/>
      <c r="F9" s="4"/>
      <c r="G9" s="4"/>
      <c r="H9" s="4"/>
      <c r="I9" s="4"/>
      <c r="J9" s="4"/>
      <c r="K9" s="4"/>
    </row>
    <row r="10" spans="1:11" x14ac:dyDescent="0.2">
      <c r="A10" s="19" t="s">
        <v>0</v>
      </c>
      <c r="B10" s="21"/>
      <c r="C10" s="20"/>
      <c r="D10" s="114">
        <v>3</v>
      </c>
      <c r="E10" s="20" t="s">
        <v>45</v>
      </c>
      <c r="F10" s="4"/>
      <c r="G10" s="4"/>
      <c r="H10" s="4"/>
      <c r="I10" s="4"/>
      <c r="J10" s="4"/>
      <c r="K10" s="4"/>
    </row>
    <row r="11" spans="1:11" x14ac:dyDescent="0.2">
      <c r="A11" s="4"/>
      <c r="B11" s="4"/>
      <c r="C11" s="4"/>
      <c r="D11" s="4"/>
      <c r="E11" s="4"/>
      <c r="F11" s="4"/>
      <c r="G11" s="4"/>
      <c r="H11" s="4"/>
      <c r="I11" s="4"/>
      <c r="J11" s="4"/>
      <c r="K11" s="4"/>
    </row>
    <row r="12" spans="1:11" x14ac:dyDescent="0.2">
      <c r="A12" s="22" t="s">
        <v>24</v>
      </c>
      <c r="B12" s="23"/>
      <c r="C12" s="23"/>
      <c r="D12" s="23"/>
      <c r="E12" s="24"/>
      <c r="F12" s="164"/>
      <c r="G12" s="164"/>
      <c r="H12" s="164"/>
      <c r="I12" s="164"/>
      <c r="J12" s="164"/>
      <c r="K12" s="165"/>
    </row>
    <row r="13" spans="1:11" ht="27.75" customHeight="1" x14ac:dyDescent="0.2">
      <c r="A13" s="25"/>
      <c r="B13" s="26"/>
      <c r="C13" s="26"/>
      <c r="D13" s="26"/>
      <c r="E13" s="27"/>
      <c r="F13" s="2" t="s">
        <v>25</v>
      </c>
      <c r="G13" s="2" t="s">
        <v>26</v>
      </c>
      <c r="H13" s="2" t="s">
        <v>49</v>
      </c>
      <c r="I13" s="2" t="s">
        <v>27</v>
      </c>
      <c r="J13" s="2" t="s">
        <v>158</v>
      </c>
      <c r="K13" s="2" t="s">
        <v>28</v>
      </c>
    </row>
    <row r="14" spans="1:11" x14ac:dyDescent="0.2">
      <c r="A14" s="22"/>
      <c r="B14" s="23" t="s">
        <v>121</v>
      </c>
      <c r="C14" s="23"/>
      <c r="D14" s="28"/>
      <c r="E14" s="24"/>
      <c r="F14" s="115">
        <v>0.3</v>
      </c>
      <c r="G14" s="115">
        <v>0.4</v>
      </c>
      <c r="H14" s="115">
        <v>0.15</v>
      </c>
      <c r="I14" s="115">
        <v>0</v>
      </c>
      <c r="J14" s="115">
        <v>0.15</v>
      </c>
      <c r="K14" s="29">
        <f>SUM(F14:J14)</f>
        <v>1</v>
      </c>
    </row>
    <row r="15" spans="1:11" x14ac:dyDescent="0.2">
      <c r="A15" s="30"/>
      <c r="B15" s="4"/>
      <c r="C15" s="31" t="s">
        <v>157</v>
      </c>
      <c r="D15" s="116">
        <v>200000</v>
      </c>
      <c r="E15" s="31" t="s">
        <v>46</v>
      </c>
      <c r="F15" s="82">
        <f t="shared" ref="F15:J20" si="0">$K15*F$14</f>
        <v>3000</v>
      </c>
      <c r="G15" s="82">
        <f t="shared" si="0"/>
        <v>4000</v>
      </c>
      <c r="H15" s="82">
        <f t="shared" si="0"/>
        <v>1500</v>
      </c>
      <c r="I15" s="82">
        <f t="shared" si="0"/>
        <v>0</v>
      </c>
      <c r="J15" s="82">
        <f t="shared" si="0"/>
        <v>1500</v>
      </c>
      <c r="K15" s="82">
        <f>D15/D16</f>
        <v>10000</v>
      </c>
    </row>
    <row r="16" spans="1:11" x14ac:dyDescent="0.2">
      <c r="A16" s="30"/>
      <c r="B16" s="4"/>
      <c r="C16" s="31" t="s">
        <v>14</v>
      </c>
      <c r="D16" s="116">
        <v>20</v>
      </c>
      <c r="E16" s="31" t="s">
        <v>47</v>
      </c>
      <c r="F16" s="83"/>
      <c r="G16" s="83"/>
      <c r="H16" s="83"/>
      <c r="I16" s="83"/>
      <c r="J16" s="83"/>
      <c r="K16" s="83"/>
    </row>
    <row r="17" spans="1:11" x14ac:dyDescent="0.2">
      <c r="A17" s="30"/>
      <c r="B17" s="4"/>
      <c r="C17" s="31" t="s">
        <v>6</v>
      </c>
      <c r="D17" s="116">
        <v>3000</v>
      </c>
      <c r="E17" s="31" t="s">
        <v>48</v>
      </c>
      <c r="F17" s="83">
        <f t="shared" si="0"/>
        <v>900</v>
      </c>
      <c r="G17" s="83">
        <f t="shared" si="0"/>
        <v>1200</v>
      </c>
      <c r="H17" s="83">
        <f t="shared" si="0"/>
        <v>450</v>
      </c>
      <c r="I17" s="83">
        <f t="shared" si="0"/>
        <v>0</v>
      </c>
      <c r="J17" s="83">
        <f t="shared" si="0"/>
        <v>450</v>
      </c>
      <c r="K17" s="84">
        <f>D17</f>
        <v>3000</v>
      </c>
    </row>
    <row r="18" spans="1:11" x14ac:dyDescent="0.2">
      <c r="A18" s="30"/>
      <c r="B18" s="4"/>
      <c r="C18" s="31" t="s">
        <v>42</v>
      </c>
      <c r="D18" s="85">
        <f>D15*D10/100*0.6</f>
        <v>3600</v>
      </c>
      <c r="E18" s="31" t="s">
        <v>48</v>
      </c>
      <c r="F18" s="83">
        <f t="shared" si="0"/>
        <v>1080</v>
      </c>
      <c r="G18" s="83">
        <f t="shared" si="0"/>
        <v>1440</v>
      </c>
      <c r="H18" s="83">
        <f t="shared" si="0"/>
        <v>540</v>
      </c>
      <c r="I18" s="83">
        <f t="shared" si="0"/>
        <v>0</v>
      </c>
      <c r="J18" s="83">
        <f t="shared" si="0"/>
        <v>540</v>
      </c>
      <c r="K18" s="84">
        <f>D18</f>
        <v>3600</v>
      </c>
    </row>
    <row r="19" spans="1:11" x14ac:dyDescent="0.2">
      <c r="A19" s="30"/>
      <c r="B19" s="4"/>
      <c r="C19" s="31" t="s">
        <v>23</v>
      </c>
      <c r="D19" s="116">
        <v>200</v>
      </c>
      <c r="E19" s="31" t="s">
        <v>48</v>
      </c>
      <c r="F19" s="83">
        <f t="shared" si="0"/>
        <v>60</v>
      </c>
      <c r="G19" s="83">
        <f t="shared" si="0"/>
        <v>80</v>
      </c>
      <c r="H19" s="83">
        <f t="shared" si="0"/>
        <v>30</v>
      </c>
      <c r="I19" s="83">
        <f t="shared" si="0"/>
        <v>0</v>
      </c>
      <c r="J19" s="83">
        <f t="shared" si="0"/>
        <v>30</v>
      </c>
      <c r="K19" s="84">
        <f>D19</f>
        <v>200</v>
      </c>
    </row>
    <row r="20" spans="1:11" x14ac:dyDescent="0.2">
      <c r="A20" s="30"/>
      <c r="B20" s="4"/>
      <c r="C20" s="33" t="s">
        <v>19</v>
      </c>
      <c r="D20" s="117">
        <v>500</v>
      </c>
      <c r="E20" s="33" t="s">
        <v>48</v>
      </c>
      <c r="F20" s="83">
        <f t="shared" si="0"/>
        <v>150</v>
      </c>
      <c r="G20" s="83">
        <f t="shared" si="0"/>
        <v>200</v>
      </c>
      <c r="H20" s="83">
        <f t="shared" si="0"/>
        <v>75</v>
      </c>
      <c r="I20" s="83">
        <f t="shared" si="0"/>
        <v>0</v>
      </c>
      <c r="J20" s="83">
        <f>$K20*J$14</f>
        <v>75</v>
      </c>
      <c r="K20" s="84">
        <f>D20</f>
        <v>500</v>
      </c>
    </row>
    <row r="21" spans="1:11" ht="7.5" customHeight="1" x14ac:dyDescent="0.2">
      <c r="A21" s="25"/>
      <c r="B21" s="26"/>
      <c r="C21" s="26"/>
      <c r="D21" s="25"/>
      <c r="E21" s="27"/>
      <c r="F21" s="26"/>
      <c r="G21" s="26"/>
      <c r="H21" s="26"/>
      <c r="I21" s="26"/>
      <c r="J21" s="26"/>
      <c r="K21" s="26"/>
    </row>
    <row r="22" spans="1:11" x14ac:dyDescent="0.2">
      <c r="A22" s="22"/>
      <c r="B22" s="23" t="s">
        <v>22</v>
      </c>
      <c r="C22" s="28"/>
      <c r="D22" s="28"/>
      <c r="E22" s="34"/>
      <c r="F22" s="115">
        <v>0</v>
      </c>
      <c r="G22" s="115">
        <v>0</v>
      </c>
      <c r="H22" s="115">
        <v>0</v>
      </c>
      <c r="I22" s="115">
        <v>0.8</v>
      </c>
      <c r="J22" s="115">
        <v>0.2</v>
      </c>
      <c r="K22" s="29">
        <f>SUM(F22:J22)</f>
        <v>1</v>
      </c>
    </row>
    <row r="23" spans="1:11" x14ac:dyDescent="0.2">
      <c r="A23" s="30"/>
      <c r="B23" s="4"/>
      <c r="C23" s="31" t="s">
        <v>157</v>
      </c>
      <c r="D23" s="116">
        <v>145000</v>
      </c>
      <c r="E23" s="31" t="s">
        <v>46</v>
      </c>
      <c r="F23" s="82">
        <f>$K23*F$22</f>
        <v>0</v>
      </c>
      <c r="G23" s="82">
        <f>$K23*G$22</f>
        <v>0</v>
      </c>
      <c r="H23" s="82">
        <f>$K23*H$22</f>
        <v>0</v>
      </c>
      <c r="I23" s="82">
        <f>$K23*I$22</f>
        <v>5800</v>
      </c>
      <c r="J23" s="82">
        <f>$K23*J$22</f>
        <v>1450</v>
      </c>
      <c r="K23" s="82">
        <f>D23/D24</f>
        <v>7250</v>
      </c>
    </row>
    <row r="24" spans="1:11" x14ac:dyDescent="0.2">
      <c r="A24" s="30"/>
      <c r="B24" s="4"/>
      <c r="C24" s="31" t="s">
        <v>14</v>
      </c>
      <c r="D24" s="116">
        <v>20</v>
      </c>
      <c r="E24" s="31" t="s">
        <v>47</v>
      </c>
      <c r="F24" s="83"/>
      <c r="G24" s="83"/>
      <c r="H24" s="83"/>
      <c r="I24" s="83"/>
      <c r="J24" s="83"/>
      <c r="K24" s="83"/>
    </row>
    <row r="25" spans="1:11" x14ac:dyDescent="0.2">
      <c r="A25" s="30"/>
      <c r="B25" s="4"/>
      <c r="C25" s="31" t="s">
        <v>6</v>
      </c>
      <c r="D25" s="116">
        <v>2200</v>
      </c>
      <c r="E25" s="31" t="s">
        <v>48</v>
      </c>
      <c r="F25" s="83">
        <f t="shared" ref="F25:J28" si="1">$K25*F$22</f>
        <v>0</v>
      </c>
      <c r="G25" s="83">
        <f t="shared" si="1"/>
        <v>0</v>
      </c>
      <c r="H25" s="83">
        <f t="shared" si="1"/>
        <v>0</v>
      </c>
      <c r="I25" s="83">
        <f t="shared" si="1"/>
        <v>1760</v>
      </c>
      <c r="J25" s="83">
        <f t="shared" si="1"/>
        <v>440</v>
      </c>
      <c r="K25" s="84">
        <f>D25</f>
        <v>2200</v>
      </c>
    </row>
    <row r="26" spans="1:11" x14ac:dyDescent="0.2">
      <c r="A26" s="30"/>
      <c r="B26" s="4"/>
      <c r="C26" s="31" t="s">
        <v>42</v>
      </c>
      <c r="D26" s="85">
        <f>D23*0.6*D10/100</f>
        <v>2610</v>
      </c>
      <c r="E26" s="31" t="s">
        <v>48</v>
      </c>
      <c r="F26" s="83">
        <f t="shared" si="1"/>
        <v>0</v>
      </c>
      <c r="G26" s="83">
        <f t="shared" si="1"/>
        <v>0</v>
      </c>
      <c r="H26" s="83">
        <f t="shared" si="1"/>
        <v>0</v>
      </c>
      <c r="I26" s="83">
        <f t="shared" si="1"/>
        <v>2088</v>
      </c>
      <c r="J26" s="83">
        <f t="shared" si="1"/>
        <v>522</v>
      </c>
      <c r="K26" s="84">
        <f>D26</f>
        <v>2610</v>
      </c>
    </row>
    <row r="27" spans="1:11" x14ac:dyDescent="0.2">
      <c r="A27" s="30"/>
      <c r="B27" s="4"/>
      <c r="C27" s="31" t="s">
        <v>23</v>
      </c>
      <c r="D27" s="116">
        <v>145</v>
      </c>
      <c r="E27" s="31" t="s">
        <v>48</v>
      </c>
      <c r="F27" s="83">
        <f t="shared" si="1"/>
        <v>0</v>
      </c>
      <c r="G27" s="83">
        <f t="shared" si="1"/>
        <v>0</v>
      </c>
      <c r="H27" s="83">
        <f t="shared" si="1"/>
        <v>0</v>
      </c>
      <c r="I27" s="83">
        <f t="shared" si="1"/>
        <v>116</v>
      </c>
      <c r="J27" s="83">
        <f t="shared" si="1"/>
        <v>29</v>
      </c>
      <c r="K27" s="84">
        <f>D27</f>
        <v>145</v>
      </c>
    </row>
    <row r="28" spans="1:11" x14ac:dyDescent="0.2">
      <c r="A28" s="25"/>
      <c r="B28" s="26"/>
      <c r="C28" s="35" t="s">
        <v>19</v>
      </c>
      <c r="D28" s="118">
        <v>100</v>
      </c>
      <c r="E28" s="35" t="s">
        <v>48</v>
      </c>
      <c r="F28" s="83">
        <f t="shared" si="1"/>
        <v>0</v>
      </c>
      <c r="G28" s="83">
        <f t="shared" si="1"/>
        <v>0</v>
      </c>
      <c r="H28" s="83">
        <f t="shared" si="1"/>
        <v>0</v>
      </c>
      <c r="I28" s="83">
        <f t="shared" si="1"/>
        <v>80</v>
      </c>
      <c r="J28" s="83">
        <f t="shared" si="1"/>
        <v>20</v>
      </c>
      <c r="K28" s="84">
        <f>D28</f>
        <v>100</v>
      </c>
    </row>
    <row r="30" spans="1:11" x14ac:dyDescent="0.2">
      <c r="A30" s="22" t="s">
        <v>159</v>
      </c>
      <c r="B30" s="152"/>
      <c r="C30" s="152"/>
      <c r="D30" s="152"/>
      <c r="E30" s="152"/>
      <c r="F30" s="164"/>
      <c r="G30" s="164"/>
      <c r="H30" s="164"/>
      <c r="I30" s="164"/>
      <c r="J30" s="164"/>
      <c r="K30" s="165"/>
    </row>
    <row r="31" spans="1:11" ht="24" x14ac:dyDescent="0.2">
      <c r="A31" s="153"/>
      <c r="F31" s="2" t="s">
        <v>25</v>
      </c>
      <c r="G31" s="2" t="s">
        <v>26</v>
      </c>
      <c r="H31" s="2" t="s">
        <v>49</v>
      </c>
      <c r="I31" s="2" t="s">
        <v>27</v>
      </c>
      <c r="J31" s="2" t="s">
        <v>158</v>
      </c>
      <c r="K31" s="2" t="s">
        <v>28</v>
      </c>
    </row>
    <row r="32" spans="1:11" x14ac:dyDescent="0.2">
      <c r="A32" s="154"/>
      <c r="B32" s="160" t="s">
        <v>160</v>
      </c>
      <c r="C32" s="157"/>
      <c r="D32" s="118">
        <v>5000</v>
      </c>
      <c r="E32" s="35" t="s">
        <v>48</v>
      </c>
      <c r="F32" s="155">
        <v>0.05</v>
      </c>
      <c r="G32" s="155">
        <v>0.25</v>
      </c>
      <c r="H32" s="155">
        <v>0.15</v>
      </c>
      <c r="I32" s="155">
        <v>0.4</v>
      </c>
      <c r="J32" s="155">
        <v>0.15</v>
      </c>
      <c r="K32" s="156">
        <f>SUM(F32:J32)</f>
        <v>1</v>
      </c>
    </row>
    <row r="33" spans="6:11" x14ac:dyDescent="0.2">
      <c r="F33" s="158">
        <f>$D$32*F32</f>
        <v>250</v>
      </c>
      <c r="G33" s="158">
        <f>$D$32*G32</f>
        <v>1250</v>
      </c>
      <c r="H33" s="158">
        <f>$D$32*H32</f>
        <v>750</v>
      </c>
      <c r="I33" s="158">
        <f>$D$32*I32</f>
        <v>2000</v>
      </c>
      <c r="J33" s="158">
        <f>$D$32*J32</f>
        <v>750</v>
      </c>
      <c r="K33" s="158">
        <f>SUM(F33:J33)</f>
        <v>5000</v>
      </c>
    </row>
  </sheetData>
  <mergeCells count="2">
    <mergeCell ref="F12:K12"/>
    <mergeCell ref="F30:K30"/>
  </mergeCells>
  <pageMargins left="0.7" right="0.7" top="0.78740157499999996" bottom="0.78740157499999996" header="0.3" footer="0.3"/>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22"/>
  <sheetViews>
    <sheetView showGridLines="0" zoomScale="110" zoomScaleNormal="110" zoomScalePageLayoutView="110" workbookViewId="0">
      <selection activeCell="A60" sqref="A60"/>
    </sheetView>
  </sheetViews>
  <sheetFormatPr baseColWidth="10" defaultColWidth="10.875" defaultRowHeight="12.75" x14ac:dyDescent="0.2"/>
  <cols>
    <col min="1" max="3" width="3.125" style="1" customWidth="1"/>
    <col min="4" max="4" width="26.625" style="1" customWidth="1"/>
    <col min="5" max="5" width="6" style="1" customWidth="1"/>
    <col min="6" max="10" width="5.625" style="1" customWidth="1"/>
    <col min="11" max="11" width="3.875" style="1" customWidth="1"/>
    <col min="12" max="12" width="6.375" style="1" customWidth="1"/>
    <col min="13" max="15" width="5.625" style="1" customWidth="1"/>
    <col min="16" max="16384" width="10.875" style="1"/>
  </cols>
  <sheetData>
    <row r="1" spans="1:16" ht="15.75" x14ac:dyDescent="0.25">
      <c r="A1" s="3" t="s">
        <v>1</v>
      </c>
      <c r="E1" s="150" t="s">
        <v>152</v>
      </c>
      <c r="F1" s="166" t="s">
        <v>153</v>
      </c>
      <c r="G1" s="166"/>
      <c r="H1" s="166"/>
      <c r="I1" s="166"/>
      <c r="J1" s="4"/>
      <c r="K1" s="4"/>
      <c r="L1" s="4"/>
      <c r="M1" s="4"/>
      <c r="N1" s="4"/>
      <c r="O1" s="4"/>
      <c r="P1" s="4"/>
    </row>
    <row r="2" spans="1:16" x14ac:dyDescent="0.2">
      <c r="A2" s="4"/>
      <c r="B2" s="4"/>
      <c r="C2" s="4"/>
      <c r="D2" s="4"/>
      <c r="E2" s="4"/>
      <c r="F2" s="4"/>
      <c r="G2" s="4"/>
      <c r="H2" s="4"/>
      <c r="I2" s="4"/>
      <c r="J2" s="4"/>
      <c r="K2" s="4"/>
      <c r="L2" s="4"/>
      <c r="M2" s="4"/>
      <c r="N2" s="4"/>
      <c r="O2" s="4"/>
      <c r="P2" s="4"/>
    </row>
    <row r="3" spans="1:16" x14ac:dyDescent="0.2">
      <c r="A3" s="5" t="s">
        <v>94</v>
      </c>
      <c r="B3" s="6"/>
      <c r="C3" s="6"/>
      <c r="D3" s="6"/>
      <c r="E3" s="10" t="s">
        <v>54</v>
      </c>
      <c r="F3" s="10" t="s">
        <v>55</v>
      </c>
      <c r="G3" s="6"/>
      <c r="H3" s="6"/>
      <c r="I3" s="6"/>
      <c r="J3" s="6"/>
      <c r="K3" s="6"/>
      <c r="L3" s="51"/>
      <c r="M3" s="6"/>
      <c r="N3" s="4"/>
      <c r="O3" s="4"/>
      <c r="P3" s="4"/>
    </row>
    <row r="4" spans="1:16" x14ac:dyDescent="0.2">
      <c r="A4" s="4"/>
      <c r="B4" s="4" t="s">
        <v>130</v>
      </c>
      <c r="C4" s="4"/>
      <c r="D4" s="4"/>
      <c r="E4" s="119">
        <v>300</v>
      </c>
      <c r="F4" s="4" t="s">
        <v>51</v>
      </c>
      <c r="G4" s="4"/>
      <c r="H4" s="4"/>
      <c r="I4" s="4"/>
      <c r="J4" s="4"/>
      <c r="K4" s="4"/>
      <c r="L4" s="54"/>
      <c r="M4" s="55"/>
      <c r="N4" s="4"/>
      <c r="O4" s="4"/>
      <c r="P4" s="4"/>
    </row>
    <row r="5" spans="1:16" x14ac:dyDescent="0.2">
      <c r="A5" s="4"/>
      <c r="B5" s="4" t="s">
        <v>167</v>
      </c>
      <c r="C5" s="4"/>
      <c r="D5" s="4"/>
      <c r="E5" s="119">
        <v>275</v>
      </c>
      <c r="F5" s="4" t="s">
        <v>51</v>
      </c>
      <c r="G5" s="4"/>
      <c r="H5" s="4"/>
      <c r="I5" s="4"/>
      <c r="J5" s="4"/>
      <c r="K5" s="4"/>
      <c r="L5" s="54"/>
      <c r="M5" s="55"/>
      <c r="N5" s="4"/>
      <c r="O5" s="4"/>
      <c r="P5" s="4"/>
    </row>
    <row r="6" spans="1:16" x14ac:dyDescent="0.2">
      <c r="A6" s="4"/>
      <c r="B6" s="4" t="s">
        <v>116</v>
      </c>
      <c r="C6" s="4"/>
      <c r="D6" s="4"/>
      <c r="E6" s="119">
        <v>70</v>
      </c>
      <c r="F6" s="4" t="s">
        <v>45</v>
      </c>
      <c r="G6" s="4"/>
      <c r="H6" s="4"/>
      <c r="I6" s="4"/>
      <c r="J6" s="4"/>
      <c r="K6" s="4"/>
      <c r="L6" s="54"/>
      <c r="M6" s="55"/>
      <c r="N6" s="4"/>
      <c r="O6" s="4"/>
      <c r="P6" s="4"/>
    </row>
    <row r="7" spans="1:16" x14ac:dyDescent="0.2">
      <c r="A7" s="4"/>
      <c r="B7" s="4"/>
      <c r="C7" s="4"/>
      <c r="D7" s="4"/>
      <c r="E7" s="4"/>
      <c r="F7" s="4"/>
      <c r="G7" s="4"/>
      <c r="H7" s="4"/>
      <c r="I7" s="4"/>
      <c r="J7" s="4"/>
      <c r="K7" s="4"/>
      <c r="L7" s="54"/>
      <c r="M7" s="55"/>
      <c r="N7" s="4"/>
      <c r="O7" s="4"/>
      <c r="P7" s="4"/>
    </row>
    <row r="8" spans="1:16" ht="13.5" customHeight="1" x14ac:dyDescent="0.2">
      <c r="A8" s="5" t="s">
        <v>2</v>
      </c>
      <c r="B8" s="6"/>
      <c r="C8" s="6"/>
      <c r="D8" s="6"/>
      <c r="E8" s="168" t="s">
        <v>56</v>
      </c>
      <c r="F8" s="168"/>
      <c r="G8" s="171" t="s">
        <v>58</v>
      </c>
      <c r="H8" s="172"/>
      <c r="I8" s="173" t="s">
        <v>59</v>
      </c>
      <c r="J8" s="173"/>
      <c r="K8" s="38"/>
      <c r="L8" s="170" t="s">
        <v>62</v>
      </c>
      <c r="M8" s="169"/>
      <c r="N8" s="4"/>
      <c r="O8" s="4"/>
      <c r="P8" s="4"/>
    </row>
    <row r="9" spans="1:16" x14ac:dyDescent="0.2">
      <c r="A9" s="7"/>
      <c r="B9" s="4"/>
      <c r="C9" s="4"/>
      <c r="D9" s="4"/>
      <c r="E9" s="98" t="s">
        <v>53</v>
      </c>
      <c r="F9" s="99" t="s">
        <v>57</v>
      </c>
      <c r="G9" s="103" t="s">
        <v>53</v>
      </c>
      <c r="H9" s="104" t="s">
        <v>57</v>
      </c>
      <c r="I9" s="98" t="s">
        <v>53</v>
      </c>
      <c r="J9" s="99" t="s">
        <v>57</v>
      </c>
      <c r="K9" s="11"/>
      <c r="L9" s="56" t="s">
        <v>28</v>
      </c>
      <c r="M9" s="57" t="s">
        <v>63</v>
      </c>
      <c r="N9" s="4"/>
      <c r="O9" s="4"/>
      <c r="P9" s="4"/>
    </row>
    <row r="10" spans="1:16" x14ac:dyDescent="0.2">
      <c r="A10" s="7"/>
      <c r="B10" s="47" t="s">
        <v>84</v>
      </c>
      <c r="C10" s="32"/>
      <c r="D10" s="32"/>
      <c r="E10" s="100"/>
      <c r="F10" s="101"/>
      <c r="G10" s="105"/>
      <c r="H10" s="106"/>
      <c r="I10" s="100"/>
      <c r="J10" s="101"/>
      <c r="K10" s="48"/>
      <c r="L10" s="58">
        <f>SUM(F11:F13,H11:H13,J11:J13)</f>
        <v>1764</v>
      </c>
      <c r="M10" s="59">
        <f>L10/E5/1000</f>
        <v>6.414545454545454E-3</v>
      </c>
      <c r="N10" s="4"/>
      <c r="O10" s="4"/>
      <c r="P10" s="4"/>
    </row>
    <row r="11" spans="1:16" x14ac:dyDescent="0.2">
      <c r="A11" s="4"/>
      <c r="C11" s="4" t="s">
        <v>3</v>
      </c>
      <c r="D11" s="4"/>
      <c r="E11" s="120">
        <v>4</v>
      </c>
      <c r="F11" s="102">
        <f>E11*'1_Grunddaten_Gebäudekosten'!D$4</f>
        <v>160</v>
      </c>
      <c r="G11" s="121">
        <v>0</v>
      </c>
      <c r="H11" s="107">
        <f>G11*'1_Grunddaten_Gebäudekosten'!D$5</f>
        <v>0</v>
      </c>
      <c r="I11" s="120">
        <v>23</v>
      </c>
      <c r="J11" s="102">
        <f>I11*'1_Grunddaten_Gebäudekosten'!D$6</f>
        <v>506</v>
      </c>
      <c r="K11" s="4"/>
      <c r="L11" s="54"/>
      <c r="M11" s="55"/>
      <c r="N11" s="4"/>
      <c r="O11" s="4"/>
      <c r="P11" s="4"/>
    </row>
    <row r="12" spans="1:16" x14ac:dyDescent="0.2">
      <c r="A12" s="4"/>
      <c r="C12" s="4" t="s">
        <v>93</v>
      </c>
      <c r="D12" s="4"/>
      <c r="E12" s="120">
        <v>5</v>
      </c>
      <c r="F12" s="102">
        <f>E12*'1_Grunddaten_Gebäudekosten'!D$4</f>
        <v>200</v>
      </c>
      <c r="G12" s="121">
        <v>0</v>
      </c>
      <c r="H12" s="107">
        <f>G12*'1_Grunddaten_Gebäudekosten'!D$5</f>
        <v>0</v>
      </c>
      <c r="I12" s="120">
        <v>15</v>
      </c>
      <c r="J12" s="102">
        <f>I12*'1_Grunddaten_Gebäudekosten'!D$6</f>
        <v>330</v>
      </c>
      <c r="K12" s="4"/>
      <c r="L12" s="54"/>
      <c r="M12" s="55"/>
      <c r="N12" s="4"/>
      <c r="O12" s="4"/>
      <c r="P12" s="4"/>
    </row>
    <row r="13" spans="1:16" x14ac:dyDescent="0.2">
      <c r="A13" s="4"/>
      <c r="C13" s="4" t="s">
        <v>4</v>
      </c>
      <c r="D13" s="4"/>
      <c r="E13" s="120">
        <v>1</v>
      </c>
      <c r="F13" s="102">
        <f>E13*'1_Grunddaten_Gebäudekosten'!D$4</f>
        <v>40</v>
      </c>
      <c r="G13" s="121">
        <v>0</v>
      </c>
      <c r="H13" s="107">
        <f>G13*'1_Grunddaten_Gebäudekosten'!D$5</f>
        <v>0</v>
      </c>
      <c r="I13" s="120">
        <v>24</v>
      </c>
      <c r="J13" s="102">
        <f>I13*'1_Grunddaten_Gebäudekosten'!D$6</f>
        <v>528</v>
      </c>
      <c r="K13" s="4"/>
      <c r="L13" s="54"/>
      <c r="M13" s="55"/>
      <c r="N13" s="4"/>
      <c r="O13" s="4"/>
      <c r="P13" s="4"/>
    </row>
    <row r="14" spans="1:16" ht="7.5" customHeight="1" x14ac:dyDescent="0.2">
      <c r="A14" s="4"/>
      <c r="B14" s="4"/>
      <c r="C14" s="4"/>
      <c r="D14" s="4"/>
      <c r="E14" s="4"/>
      <c r="F14" s="4"/>
      <c r="G14" s="4"/>
      <c r="H14" s="4"/>
      <c r="I14" s="4"/>
      <c r="J14" s="4"/>
      <c r="K14" s="4"/>
      <c r="L14" s="54"/>
      <c r="M14" s="55"/>
      <c r="N14" s="4"/>
      <c r="O14" s="4"/>
      <c r="P14" s="4"/>
    </row>
    <row r="15" spans="1:16" ht="12.75" customHeight="1" x14ac:dyDescent="0.2">
      <c r="A15" s="4"/>
      <c r="B15" s="4"/>
      <c r="C15" s="4"/>
      <c r="D15" s="4"/>
      <c r="E15" s="4"/>
      <c r="F15" s="4"/>
      <c r="G15" s="4"/>
      <c r="H15" s="4"/>
      <c r="I15" s="4"/>
      <c r="J15" s="4"/>
      <c r="K15" s="4"/>
      <c r="L15" s="54"/>
      <c r="M15" s="55"/>
      <c r="N15" s="4"/>
      <c r="O15" s="4"/>
      <c r="P15" s="4"/>
    </row>
    <row r="16" spans="1:16" x14ac:dyDescent="0.2">
      <c r="A16" s="5" t="s">
        <v>31</v>
      </c>
      <c r="B16" s="6"/>
      <c r="C16" s="6"/>
      <c r="D16" s="6"/>
      <c r="E16" s="167" t="s">
        <v>60</v>
      </c>
      <c r="F16" s="167" t="s">
        <v>52</v>
      </c>
      <c r="G16" s="168"/>
      <c r="H16" s="168"/>
      <c r="I16" s="169"/>
      <c r="J16" s="169"/>
      <c r="K16" s="39"/>
      <c r="L16" s="170" t="s">
        <v>62</v>
      </c>
      <c r="M16" s="169"/>
      <c r="N16" s="4"/>
      <c r="O16" s="4"/>
      <c r="P16" s="4"/>
    </row>
    <row r="17" spans="1:16" x14ac:dyDescent="0.2">
      <c r="A17" s="4"/>
      <c r="B17" s="4"/>
      <c r="C17" s="4"/>
      <c r="D17" s="8"/>
      <c r="E17" s="11" t="s">
        <v>53</v>
      </c>
      <c r="F17" s="11" t="s">
        <v>57</v>
      </c>
      <c r="G17" s="4"/>
      <c r="H17" s="4"/>
      <c r="I17" s="4"/>
      <c r="J17" s="4"/>
      <c r="K17" s="4"/>
      <c r="L17" s="56" t="s">
        <v>28</v>
      </c>
      <c r="M17" s="57" t="s">
        <v>63</v>
      </c>
      <c r="N17" s="4"/>
      <c r="O17" s="4"/>
      <c r="P17" s="4"/>
    </row>
    <row r="18" spans="1:16" x14ac:dyDescent="0.2">
      <c r="A18" s="4"/>
      <c r="B18" s="47" t="s">
        <v>151</v>
      </c>
      <c r="C18" s="47"/>
      <c r="D18" s="49"/>
      <c r="E18" s="50"/>
      <c r="F18" s="50"/>
      <c r="G18" s="47"/>
      <c r="H18" s="47"/>
      <c r="I18" s="47"/>
      <c r="J18" s="47"/>
      <c r="K18" s="47"/>
      <c r="L18" s="58">
        <f>SUM(F19:F21)</f>
        <v>1159</v>
      </c>
      <c r="M18" s="59">
        <f>L18/E5/1000</f>
        <v>4.2145454545454552E-3</v>
      </c>
      <c r="N18" s="4"/>
      <c r="O18" s="4"/>
      <c r="P18" s="4"/>
    </row>
    <row r="19" spans="1:16" x14ac:dyDescent="0.2">
      <c r="A19" s="4"/>
      <c r="C19" s="4" t="s">
        <v>3</v>
      </c>
      <c r="D19" s="4"/>
      <c r="E19" s="119">
        <v>21</v>
      </c>
      <c r="F19" s="80">
        <f>E19*'1_Grunddaten_Gebäudekosten'!D$8</f>
        <v>399</v>
      </c>
      <c r="G19" s="4"/>
      <c r="H19" s="4"/>
      <c r="I19" s="4"/>
      <c r="J19" s="4"/>
      <c r="K19" s="4"/>
      <c r="L19" s="54"/>
      <c r="M19" s="55"/>
      <c r="N19" s="4"/>
      <c r="O19" s="4"/>
      <c r="P19" s="4"/>
    </row>
    <row r="20" spans="1:16" x14ac:dyDescent="0.2">
      <c r="A20" s="4"/>
      <c r="C20" s="4" t="s">
        <v>5</v>
      </c>
      <c r="D20" s="4"/>
      <c r="E20" s="119">
        <v>16</v>
      </c>
      <c r="F20" s="80">
        <f>E20*'1_Grunddaten_Gebäudekosten'!D$8</f>
        <v>304</v>
      </c>
      <c r="G20" s="4"/>
      <c r="H20" s="4"/>
      <c r="I20" s="4"/>
      <c r="J20" s="4"/>
      <c r="K20" s="4"/>
      <c r="L20" s="54"/>
      <c r="M20" s="55"/>
      <c r="N20" s="4"/>
      <c r="O20" s="4"/>
      <c r="P20" s="4"/>
    </row>
    <row r="21" spans="1:16" x14ac:dyDescent="0.2">
      <c r="A21" s="4"/>
      <c r="C21" s="4" t="s">
        <v>4</v>
      </c>
      <c r="D21" s="4"/>
      <c r="E21" s="119">
        <v>24</v>
      </c>
      <c r="F21" s="80">
        <f>E21*'1_Grunddaten_Gebäudekosten'!D$8</f>
        <v>456</v>
      </c>
      <c r="G21" s="4"/>
      <c r="H21" s="4"/>
      <c r="I21" s="4"/>
      <c r="J21" s="4"/>
      <c r="K21" s="4"/>
      <c r="L21" s="54"/>
      <c r="M21" s="55"/>
      <c r="N21" s="4"/>
      <c r="O21" s="4"/>
      <c r="P21" s="4"/>
    </row>
    <row r="22" spans="1:16" ht="20.25" customHeight="1" x14ac:dyDescent="0.2">
      <c r="A22" s="4"/>
      <c r="B22" s="4"/>
      <c r="C22" s="4"/>
      <c r="D22" s="4"/>
      <c r="E22" s="4"/>
      <c r="F22" s="4"/>
      <c r="G22" s="4"/>
      <c r="H22" s="4"/>
      <c r="I22" s="4"/>
      <c r="J22" s="4"/>
      <c r="K22" s="4"/>
      <c r="L22" s="54"/>
      <c r="M22" s="55"/>
      <c r="N22" s="4"/>
      <c r="O22" s="4"/>
      <c r="P22" s="4"/>
    </row>
    <row r="23" spans="1:16" ht="14.25" customHeight="1" x14ac:dyDescent="0.2">
      <c r="A23" s="5" t="s">
        <v>150</v>
      </c>
      <c r="B23" s="6"/>
      <c r="C23" s="6"/>
      <c r="D23" s="6"/>
      <c r="E23" s="13" t="s">
        <v>57</v>
      </c>
      <c r="F23" s="13" t="s">
        <v>55</v>
      </c>
      <c r="G23" s="168"/>
      <c r="H23" s="168"/>
      <c r="I23" s="169"/>
      <c r="J23" s="169"/>
      <c r="K23" s="39"/>
      <c r="L23" s="170" t="s">
        <v>62</v>
      </c>
      <c r="M23" s="169"/>
      <c r="N23" s="4"/>
      <c r="O23" s="4"/>
      <c r="P23" s="4"/>
    </row>
    <row r="24" spans="1:16" ht="14.25" customHeight="1" x14ac:dyDescent="0.2">
      <c r="A24" s="7"/>
      <c r="B24" s="4"/>
      <c r="C24" s="4"/>
      <c r="D24" s="4"/>
      <c r="E24" s="15"/>
      <c r="F24" s="15"/>
      <c r="G24" s="16"/>
      <c r="H24" s="16"/>
      <c r="I24" s="11"/>
      <c r="J24" s="11"/>
      <c r="K24" s="11"/>
      <c r="L24" s="56" t="s">
        <v>28</v>
      </c>
      <c r="M24" s="57" t="s">
        <v>63</v>
      </c>
      <c r="N24" s="4"/>
      <c r="O24" s="4"/>
      <c r="P24" s="4"/>
    </row>
    <row r="25" spans="1:16" x14ac:dyDescent="0.2">
      <c r="A25" s="4"/>
      <c r="B25" s="47" t="s">
        <v>61</v>
      </c>
      <c r="C25" s="32"/>
      <c r="D25" s="32"/>
      <c r="E25" s="86">
        <f>SUM('1_Grunddaten_Gebäudekosten'!I15:I20,'1_Grunddaten_Gebäudekosten'!I23:I28)</f>
        <v>9844</v>
      </c>
      <c r="F25" s="32" t="s">
        <v>48</v>
      </c>
      <c r="G25" s="32"/>
      <c r="H25" s="32"/>
      <c r="I25" s="32"/>
      <c r="J25" s="32"/>
      <c r="K25" s="32"/>
      <c r="L25" s="58">
        <f>E25*E6/100</f>
        <v>6890.8</v>
      </c>
      <c r="M25" s="59">
        <f>L25/E5/1000</f>
        <v>2.5057454545454546E-2</v>
      </c>
      <c r="N25" s="4"/>
      <c r="O25" s="4"/>
      <c r="P25" s="4"/>
    </row>
    <row r="26" spans="1:16" x14ac:dyDescent="0.2">
      <c r="A26" s="4"/>
      <c r="B26" s="12"/>
      <c r="C26" s="4"/>
      <c r="D26" s="4"/>
      <c r="E26" s="4"/>
      <c r="F26" s="4"/>
      <c r="G26" s="4"/>
      <c r="H26" s="4"/>
      <c r="I26" s="4"/>
      <c r="J26" s="4"/>
      <c r="K26" s="4"/>
      <c r="L26" s="60"/>
      <c r="M26" s="61"/>
      <c r="N26" s="4"/>
      <c r="O26" s="4"/>
      <c r="P26" s="4"/>
    </row>
    <row r="27" spans="1:16" x14ac:dyDescent="0.2">
      <c r="A27" s="4"/>
      <c r="B27" s="47" t="s">
        <v>120</v>
      </c>
      <c r="C27" s="32"/>
      <c r="D27" s="32"/>
      <c r="E27" s="32"/>
      <c r="F27" s="32"/>
      <c r="G27" s="32"/>
      <c r="H27" s="32"/>
      <c r="I27" s="32"/>
      <c r="J27" s="32"/>
      <c r="K27" s="32"/>
      <c r="L27" s="58">
        <f>SUM(E28,E31,E32)*E6/100</f>
        <v>15802.5</v>
      </c>
      <c r="M27" s="59">
        <f>L27/E5/1000</f>
        <v>5.7463636363636363E-2</v>
      </c>
      <c r="N27" s="4"/>
      <c r="O27" s="4"/>
      <c r="P27" s="4"/>
    </row>
    <row r="28" spans="1:16" x14ac:dyDescent="0.2">
      <c r="A28" s="4"/>
      <c r="B28" s="12"/>
      <c r="C28" s="4" t="s">
        <v>71</v>
      </c>
      <c r="D28" s="4"/>
      <c r="E28" s="80">
        <f>E29/E30</f>
        <v>17500</v>
      </c>
      <c r="F28" s="4" t="s">
        <v>48</v>
      </c>
      <c r="G28" s="4"/>
      <c r="H28" s="4"/>
      <c r="I28" s="4"/>
      <c r="J28" s="4"/>
      <c r="K28" s="4"/>
      <c r="L28" s="60"/>
      <c r="M28" s="62"/>
      <c r="N28" s="4"/>
      <c r="O28" s="4"/>
      <c r="P28" s="4"/>
    </row>
    <row r="29" spans="1:16" x14ac:dyDescent="0.2">
      <c r="A29" s="4"/>
      <c r="B29" s="4"/>
      <c r="D29" s="4" t="s">
        <v>7</v>
      </c>
      <c r="E29" s="119">
        <v>175000</v>
      </c>
      <c r="F29" s="4" t="s">
        <v>46</v>
      </c>
      <c r="G29" s="4"/>
      <c r="H29" s="4"/>
      <c r="I29" s="4"/>
      <c r="J29" s="4"/>
      <c r="K29" s="4"/>
      <c r="L29" s="60"/>
      <c r="M29" s="62"/>
      <c r="N29" s="4"/>
      <c r="O29" s="4"/>
      <c r="P29" s="4"/>
    </row>
    <row r="30" spans="1:16" x14ac:dyDescent="0.2">
      <c r="A30" s="4"/>
      <c r="B30" s="4"/>
      <c r="D30" s="4" t="s">
        <v>8</v>
      </c>
      <c r="E30" s="122">
        <v>10</v>
      </c>
      <c r="F30" s="4" t="s">
        <v>47</v>
      </c>
      <c r="G30" s="4"/>
      <c r="H30" s="4"/>
      <c r="I30" s="4"/>
      <c r="J30" s="4"/>
      <c r="K30" s="4"/>
      <c r="L30" s="60"/>
      <c r="M30" s="62"/>
      <c r="N30" s="4"/>
      <c r="O30" s="4"/>
      <c r="P30" s="4"/>
    </row>
    <row r="31" spans="1:16" x14ac:dyDescent="0.2">
      <c r="A31" s="4"/>
      <c r="B31" s="4"/>
      <c r="C31" s="4" t="s">
        <v>12</v>
      </c>
      <c r="D31" s="4"/>
      <c r="E31" s="119">
        <v>3075</v>
      </c>
      <c r="F31" s="4" t="s">
        <v>48</v>
      </c>
      <c r="G31" s="4"/>
      <c r="H31" s="4"/>
      <c r="I31" s="4"/>
      <c r="J31" s="4"/>
      <c r="K31" s="4"/>
      <c r="L31" s="60"/>
      <c r="M31" s="62"/>
      <c r="N31" s="4"/>
      <c r="O31" s="4"/>
      <c r="P31" s="4"/>
    </row>
    <row r="32" spans="1:16" x14ac:dyDescent="0.2">
      <c r="A32" s="4"/>
      <c r="B32" s="4"/>
      <c r="C32" s="4" t="s">
        <v>9</v>
      </c>
      <c r="D32" s="4"/>
      <c r="E32" s="119">
        <v>2000</v>
      </c>
      <c r="F32" s="4" t="s">
        <v>48</v>
      </c>
      <c r="G32" s="4"/>
      <c r="H32" s="4"/>
      <c r="I32" s="4"/>
      <c r="J32" s="4"/>
      <c r="K32" s="4"/>
      <c r="L32" s="60"/>
      <c r="M32" s="62"/>
      <c r="N32" s="4"/>
      <c r="O32" s="4"/>
      <c r="P32" s="4"/>
    </row>
    <row r="33" spans="1:16" x14ac:dyDescent="0.2">
      <c r="A33" s="4"/>
      <c r="B33" s="4"/>
      <c r="C33" s="4"/>
      <c r="D33" s="4"/>
      <c r="E33" s="135"/>
      <c r="F33" s="4"/>
      <c r="G33" s="4"/>
      <c r="H33" s="4"/>
      <c r="I33" s="4"/>
      <c r="J33" s="4"/>
      <c r="K33" s="4"/>
      <c r="L33" s="60"/>
      <c r="M33" s="62"/>
      <c r="N33" s="4"/>
      <c r="O33" s="4"/>
      <c r="P33" s="4"/>
    </row>
    <row r="34" spans="1:16" ht="13.5" customHeight="1" x14ac:dyDescent="0.2">
      <c r="A34" s="5" t="s">
        <v>149</v>
      </c>
      <c r="B34" s="6"/>
      <c r="C34" s="6"/>
      <c r="D34" s="6"/>
      <c r="E34" s="13" t="s">
        <v>57</v>
      </c>
      <c r="F34" s="13" t="s">
        <v>55</v>
      </c>
      <c r="G34" s="168"/>
      <c r="H34" s="168"/>
      <c r="I34" s="169"/>
      <c r="J34" s="169"/>
      <c r="K34" s="39"/>
      <c r="L34" s="170" t="s">
        <v>62</v>
      </c>
      <c r="M34" s="169"/>
      <c r="N34" s="4"/>
      <c r="O34" s="4"/>
      <c r="P34" s="4"/>
    </row>
    <row r="35" spans="1:16" ht="13.5" customHeight="1" x14ac:dyDescent="0.2">
      <c r="A35" s="7"/>
      <c r="B35" s="4"/>
      <c r="C35" s="4"/>
      <c r="D35" s="4"/>
      <c r="E35" s="15"/>
      <c r="F35" s="15"/>
      <c r="G35" s="16"/>
      <c r="H35" s="16"/>
      <c r="I35" s="11"/>
      <c r="J35" s="11"/>
      <c r="K35" s="11"/>
      <c r="L35" s="56" t="s">
        <v>28</v>
      </c>
      <c r="M35" s="57" t="s">
        <v>63</v>
      </c>
      <c r="N35" s="4"/>
      <c r="O35" s="4"/>
      <c r="P35" s="4"/>
    </row>
    <row r="36" spans="1:16" x14ac:dyDescent="0.2">
      <c r="A36" s="4"/>
      <c r="B36" s="47" t="s">
        <v>10</v>
      </c>
      <c r="C36" s="32"/>
      <c r="D36" s="32"/>
      <c r="E36" s="32"/>
      <c r="F36" s="32"/>
      <c r="G36" s="32"/>
      <c r="H36" s="32"/>
      <c r="I36" s="32"/>
      <c r="J36" s="32"/>
      <c r="K36" s="32"/>
      <c r="L36" s="58">
        <f>SUM(E37:E38)*E6/100</f>
        <v>1400</v>
      </c>
      <c r="M36" s="59">
        <f>L36/E5/1000</f>
        <v>5.0909090909090913E-3</v>
      </c>
      <c r="N36" s="4"/>
      <c r="O36" s="4"/>
      <c r="P36" s="4"/>
    </row>
    <row r="37" spans="1:16" x14ac:dyDescent="0.2">
      <c r="A37" s="4"/>
      <c r="B37" s="4"/>
      <c r="C37" s="4" t="s">
        <v>11</v>
      </c>
      <c r="D37" s="4"/>
      <c r="E37" s="80">
        <f>'1_Grunddaten_Gebäudekosten'!I33</f>
        <v>2000</v>
      </c>
      <c r="F37" s="4" t="s">
        <v>48</v>
      </c>
      <c r="G37" s="4"/>
      <c r="H37" s="4"/>
      <c r="I37" s="4"/>
      <c r="J37" s="4"/>
      <c r="K37" s="4"/>
      <c r="L37" s="60"/>
      <c r="M37" s="62"/>
      <c r="N37" s="4"/>
      <c r="O37" s="4"/>
      <c r="P37" s="4"/>
    </row>
    <row r="38" spans="1:16" x14ac:dyDescent="0.2">
      <c r="A38" s="4"/>
      <c r="B38" s="4"/>
      <c r="C38" s="4" t="s">
        <v>52</v>
      </c>
      <c r="D38" s="4"/>
      <c r="E38" s="119">
        <v>0</v>
      </c>
      <c r="F38" s="4" t="s">
        <v>48</v>
      </c>
      <c r="G38" s="4"/>
      <c r="H38" s="4"/>
      <c r="I38" s="4"/>
      <c r="J38" s="4"/>
      <c r="K38" s="4"/>
      <c r="L38" s="60"/>
      <c r="M38" s="62"/>
      <c r="N38" s="4"/>
      <c r="O38" s="4"/>
      <c r="P38" s="4"/>
    </row>
    <row r="39" spans="1:16" x14ac:dyDescent="0.2">
      <c r="A39" s="4"/>
      <c r="B39" s="4"/>
      <c r="C39" s="4"/>
      <c r="D39" s="4"/>
      <c r="E39" s="4"/>
      <c r="F39" s="4"/>
      <c r="G39" s="4"/>
      <c r="H39" s="4"/>
      <c r="I39" s="4"/>
      <c r="J39" s="4"/>
      <c r="K39" s="4"/>
      <c r="L39" s="60"/>
      <c r="M39" s="62"/>
      <c r="N39" s="4"/>
      <c r="O39" s="4"/>
      <c r="P39" s="4"/>
    </row>
    <row r="40" spans="1:16" x14ac:dyDescent="0.2">
      <c r="A40" s="4"/>
      <c r="B40" s="47" t="s">
        <v>29</v>
      </c>
      <c r="C40" s="32"/>
      <c r="D40" s="32"/>
      <c r="E40" s="32"/>
      <c r="F40" s="32"/>
      <c r="G40" s="32"/>
      <c r="H40" s="32"/>
      <c r="I40" s="32"/>
      <c r="J40" s="32"/>
      <c r="K40" s="32"/>
      <c r="L40" s="58">
        <f>SUM(E41,E44,E45)*E6/100</f>
        <v>4147.5</v>
      </c>
      <c r="M40" s="59">
        <f>L40/E5/1000</f>
        <v>1.5081818181818182E-2</v>
      </c>
      <c r="N40" s="4"/>
      <c r="O40" s="4"/>
      <c r="P40" s="4"/>
    </row>
    <row r="41" spans="1:16" x14ac:dyDescent="0.2">
      <c r="A41" s="4"/>
      <c r="B41" s="12"/>
      <c r="C41" s="4" t="s">
        <v>71</v>
      </c>
      <c r="D41" s="4"/>
      <c r="E41" s="80">
        <f>E42/E43</f>
        <v>5625</v>
      </c>
      <c r="F41" s="4" t="s">
        <v>48</v>
      </c>
      <c r="G41" s="4"/>
      <c r="H41" s="4"/>
      <c r="I41" s="4"/>
      <c r="J41" s="4"/>
      <c r="K41" s="4"/>
      <c r="L41" s="60"/>
      <c r="M41" s="62"/>
      <c r="N41" s="4"/>
      <c r="O41" s="4"/>
      <c r="P41" s="4"/>
    </row>
    <row r="42" spans="1:16" x14ac:dyDescent="0.2">
      <c r="A42" s="4"/>
      <c r="B42" s="4"/>
      <c r="D42" s="4" t="s">
        <v>13</v>
      </c>
      <c r="E42" s="119">
        <v>45000</v>
      </c>
      <c r="F42" s="4" t="s">
        <v>46</v>
      </c>
      <c r="G42" s="4"/>
      <c r="H42" s="4"/>
      <c r="I42" s="4"/>
      <c r="J42" s="4"/>
      <c r="K42" s="4"/>
      <c r="L42" s="60"/>
      <c r="M42" s="62"/>
      <c r="N42" s="4"/>
      <c r="O42" s="4"/>
      <c r="P42" s="4"/>
    </row>
    <row r="43" spans="1:16" x14ac:dyDescent="0.2">
      <c r="A43" s="4"/>
      <c r="B43" s="4"/>
      <c r="D43" s="4" t="s">
        <v>14</v>
      </c>
      <c r="E43" s="122">
        <v>8</v>
      </c>
      <c r="F43" s="4" t="s">
        <v>47</v>
      </c>
      <c r="G43" s="4"/>
      <c r="H43" s="4"/>
      <c r="I43" s="4"/>
      <c r="J43" s="4"/>
      <c r="K43" s="4"/>
      <c r="L43" s="60"/>
      <c r="M43" s="62"/>
      <c r="N43" s="4"/>
      <c r="O43" s="4"/>
      <c r="P43" s="4"/>
    </row>
    <row r="44" spans="1:16" x14ac:dyDescent="0.2">
      <c r="A44" s="4"/>
      <c r="B44" s="4"/>
      <c r="C44" s="4" t="s">
        <v>15</v>
      </c>
      <c r="D44" s="4"/>
      <c r="E44" s="119">
        <v>200</v>
      </c>
      <c r="F44" s="4" t="s">
        <v>48</v>
      </c>
      <c r="G44" s="4"/>
      <c r="H44" s="4"/>
      <c r="I44" s="4"/>
      <c r="J44" s="4"/>
      <c r="K44" s="4"/>
      <c r="L44" s="60"/>
      <c r="M44" s="62"/>
      <c r="N44" s="4"/>
      <c r="O44" s="4"/>
      <c r="P44" s="4"/>
    </row>
    <row r="45" spans="1:16" x14ac:dyDescent="0.2">
      <c r="A45" s="4"/>
      <c r="B45" s="4"/>
      <c r="C45" s="4" t="s">
        <v>16</v>
      </c>
      <c r="D45" s="4"/>
      <c r="E45" s="119">
        <v>100</v>
      </c>
      <c r="F45" s="4" t="s">
        <v>48</v>
      </c>
      <c r="G45" s="4"/>
      <c r="H45" s="4"/>
      <c r="I45" s="4"/>
      <c r="J45" s="4"/>
      <c r="K45" s="4"/>
      <c r="L45" s="60"/>
      <c r="M45" s="62"/>
      <c r="N45" s="4"/>
      <c r="O45" s="4"/>
      <c r="P45" s="4"/>
    </row>
    <row r="46" spans="1:16" x14ac:dyDescent="0.2">
      <c r="A46" s="4"/>
      <c r="B46" s="4"/>
      <c r="C46" s="4"/>
      <c r="D46" s="4"/>
      <c r="E46" s="4"/>
      <c r="F46" s="4"/>
      <c r="G46" s="4"/>
      <c r="H46" s="4"/>
      <c r="I46" s="4"/>
      <c r="J46" s="4"/>
      <c r="K46" s="4"/>
      <c r="L46" s="60"/>
      <c r="M46" s="62"/>
      <c r="N46" s="4"/>
      <c r="O46" s="4"/>
      <c r="P46" s="4"/>
    </row>
    <row r="47" spans="1:16" x14ac:dyDescent="0.2">
      <c r="A47" s="4"/>
      <c r="B47" s="47" t="s">
        <v>17</v>
      </c>
      <c r="C47" s="32"/>
      <c r="D47" s="32"/>
      <c r="E47" s="32"/>
      <c r="F47" s="32"/>
      <c r="G47" s="32"/>
      <c r="H47" s="32"/>
      <c r="I47" s="32"/>
      <c r="J47" s="32"/>
      <c r="K47" s="32"/>
      <c r="L47" s="58">
        <f>SUM(E48:E49,E51)</f>
        <v>6484.5</v>
      </c>
      <c r="M47" s="59">
        <f>L47/E5/1000</f>
        <v>2.3579999999999997E-2</v>
      </c>
      <c r="N47" s="4"/>
      <c r="O47" s="4"/>
      <c r="P47" s="4"/>
    </row>
    <row r="48" spans="1:16" x14ac:dyDescent="0.2">
      <c r="A48" s="4"/>
      <c r="B48" s="4"/>
      <c r="C48" s="4" t="s">
        <v>122</v>
      </c>
      <c r="D48" s="4"/>
      <c r="E48" s="80">
        <f>E29*0.6*'1_Grunddaten_Gebäudekosten'!D10/100*E6/100</f>
        <v>2205</v>
      </c>
      <c r="F48" s="4" t="s">
        <v>48</v>
      </c>
      <c r="G48" s="4"/>
      <c r="H48" s="4"/>
      <c r="I48" s="4"/>
      <c r="J48" s="4"/>
      <c r="K48" s="4"/>
      <c r="L48" s="60"/>
      <c r="M48" s="62"/>
      <c r="N48" s="4"/>
      <c r="O48" s="4"/>
      <c r="P48" s="4"/>
    </row>
    <row r="49" spans="1:16" x14ac:dyDescent="0.2">
      <c r="A49" s="4"/>
      <c r="B49" s="4"/>
      <c r="C49" s="4" t="s">
        <v>123</v>
      </c>
      <c r="D49" s="4"/>
      <c r="E49" s="80">
        <f>E5*1000*E50*'1_Grunddaten_Gebäudekosten'!D10/100</f>
        <v>3712.5</v>
      </c>
      <c r="F49" s="4" t="s">
        <v>48</v>
      </c>
      <c r="G49" s="4"/>
      <c r="H49" s="4"/>
      <c r="I49" s="4"/>
      <c r="J49" s="4"/>
      <c r="K49" s="4"/>
      <c r="L49" s="60"/>
      <c r="M49" s="62"/>
      <c r="N49" s="4"/>
      <c r="O49" s="4"/>
      <c r="P49" s="4"/>
    </row>
    <row r="50" spans="1:16" x14ac:dyDescent="0.2">
      <c r="A50" s="4"/>
      <c r="B50" s="4"/>
      <c r="C50" s="4"/>
      <c r="D50" s="4" t="s">
        <v>18</v>
      </c>
      <c r="E50" s="122">
        <v>0.45</v>
      </c>
      <c r="F50" s="4" t="s">
        <v>86</v>
      </c>
      <c r="G50" s="4"/>
      <c r="H50" s="4"/>
      <c r="I50" s="4"/>
      <c r="J50" s="4"/>
      <c r="K50" s="4"/>
      <c r="L50" s="60"/>
      <c r="M50" s="62"/>
      <c r="N50" s="4"/>
      <c r="O50" s="4"/>
      <c r="P50" s="4"/>
    </row>
    <row r="51" spans="1:16" x14ac:dyDescent="0.2">
      <c r="A51" s="4"/>
      <c r="B51" s="4"/>
      <c r="C51" s="4" t="s">
        <v>124</v>
      </c>
      <c r="D51" s="4"/>
      <c r="E51" s="80">
        <f>E42*0.6*'1_Grunddaten_Gebäudekosten'!D10/100*E6/100</f>
        <v>567</v>
      </c>
      <c r="F51" s="4" t="s">
        <v>48</v>
      </c>
      <c r="G51" s="4"/>
      <c r="H51" s="4"/>
      <c r="I51" s="4"/>
      <c r="J51" s="4"/>
      <c r="K51" s="4"/>
      <c r="L51" s="60"/>
      <c r="M51" s="62"/>
      <c r="N51" s="4"/>
      <c r="O51" s="4"/>
      <c r="P51" s="4"/>
    </row>
    <row r="52" spans="1:16" x14ac:dyDescent="0.2">
      <c r="A52" s="4"/>
      <c r="B52" s="4"/>
      <c r="C52" s="4"/>
      <c r="D52" s="4"/>
      <c r="E52" s="4"/>
      <c r="F52" s="4"/>
      <c r="G52" s="4"/>
      <c r="H52" s="4"/>
      <c r="I52" s="4"/>
      <c r="J52" s="4"/>
      <c r="K52" s="4"/>
      <c r="L52" s="60"/>
      <c r="M52" s="62"/>
      <c r="N52" s="4"/>
      <c r="O52" s="4"/>
      <c r="P52" s="4"/>
    </row>
    <row r="53" spans="1:16" x14ac:dyDescent="0.2">
      <c r="A53" s="4"/>
      <c r="B53" s="47" t="s">
        <v>19</v>
      </c>
      <c r="C53" s="32"/>
      <c r="D53" s="32"/>
      <c r="E53" s="32"/>
      <c r="F53" s="32"/>
      <c r="G53" s="32"/>
      <c r="H53" s="32"/>
      <c r="I53" s="32"/>
      <c r="J53" s="32"/>
      <c r="K53" s="32"/>
      <c r="L53" s="58">
        <f>SUM(E54:E56)*E6/100</f>
        <v>210</v>
      </c>
      <c r="M53" s="59">
        <f>L53/E5/1000</f>
        <v>7.6363636363636369E-4</v>
      </c>
      <c r="N53" s="4"/>
      <c r="O53" s="4"/>
      <c r="P53" s="4"/>
    </row>
    <row r="54" spans="1:16" x14ac:dyDescent="0.2">
      <c r="A54" s="4"/>
      <c r="B54" s="4"/>
      <c r="C54" s="4" t="s">
        <v>20</v>
      </c>
      <c r="D54" s="4"/>
      <c r="E54" s="119">
        <v>200</v>
      </c>
      <c r="F54" s="4" t="s">
        <v>48</v>
      </c>
      <c r="G54" s="4"/>
      <c r="H54" s="4"/>
      <c r="I54" s="4"/>
      <c r="J54" s="4"/>
      <c r="K54" s="4"/>
      <c r="L54" s="60"/>
      <c r="M54" s="61"/>
      <c r="N54" s="4"/>
      <c r="O54" s="4"/>
      <c r="P54" s="4"/>
    </row>
    <row r="55" spans="1:16" x14ac:dyDescent="0.2">
      <c r="A55" s="4"/>
      <c r="B55" s="4"/>
      <c r="C55" s="4" t="s">
        <v>21</v>
      </c>
      <c r="D55" s="4"/>
      <c r="E55" s="119">
        <v>0</v>
      </c>
      <c r="F55" s="4" t="s">
        <v>48</v>
      </c>
      <c r="G55" s="4"/>
      <c r="H55" s="4"/>
      <c r="I55" s="4"/>
      <c r="J55" s="4"/>
      <c r="K55" s="4"/>
      <c r="L55" s="60"/>
      <c r="M55" s="61"/>
      <c r="N55" s="4"/>
      <c r="O55" s="4"/>
      <c r="P55" s="4"/>
    </row>
    <row r="56" spans="1:16" x14ac:dyDescent="0.2">
      <c r="A56" s="4"/>
      <c r="B56" s="4"/>
      <c r="C56" s="4" t="s">
        <v>78</v>
      </c>
      <c r="D56" s="4"/>
      <c r="E56" s="119">
        <v>100</v>
      </c>
      <c r="F56" s="4" t="s">
        <v>48</v>
      </c>
      <c r="G56" s="4"/>
      <c r="H56" s="4"/>
      <c r="I56" s="4"/>
      <c r="J56" s="4"/>
      <c r="K56" s="4"/>
      <c r="L56" s="60"/>
      <c r="M56" s="61"/>
      <c r="N56" s="4"/>
      <c r="O56" s="4"/>
      <c r="P56" s="4"/>
    </row>
    <row r="57" spans="1:16" x14ac:dyDescent="0.2">
      <c r="A57" s="4"/>
      <c r="B57" s="4"/>
      <c r="C57" s="4"/>
      <c r="D57" s="4"/>
      <c r="E57" s="4"/>
      <c r="F57" s="4"/>
      <c r="G57" s="4"/>
      <c r="H57" s="4"/>
      <c r="I57" s="4"/>
      <c r="J57" s="4"/>
      <c r="K57" s="4"/>
      <c r="L57" s="56" t="s">
        <v>28</v>
      </c>
      <c r="M57" s="57" t="s">
        <v>63</v>
      </c>
      <c r="N57" s="4"/>
      <c r="O57" s="4"/>
      <c r="P57" s="4"/>
    </row>
    <row r="58" spans="1:16" x14ac:dyDescent="0.2">
      <c r="A58" s="17" t="s">
        <v>138</v>
      </c>
      <c r="B58" s="9"/>
      <c r="C58" s="9"/>
      <c r="D58" s="9"/>
      <c r="E58" s="9"/>
      <c r="F58" s="9"/>
      <c r="G58" s="9"/>
      <c r="H58" s="9"/>
      <c r="I58" s="9"/>
      <c r="J58" s="9"/>
      <c r="K58" s="9"/>
      <c r="L58" s="63">
        <f>SUM(L53,L47,L40,L36,L27,L25,L18,L10)</f>
        <v>37858.300000000003</v>
      </c>
      <c r="M58" s="64">
        <f>SUM(M10,M18,M25,M27,M36,M40,M47,M53)</f>
        <v>0.13766654545454546</v>
      </c>
      <c r="N58" s="4"/>
      <c r="O58" s="4"/>
      <c r="P58" s="4"/>
    </row>
    <row r="59" spans="1:16" x14ac:dyDescent="0.2">
      <c r="A59" s="4"/>
      <c r="B59" s="4"/>
      <c r="C59" s="4"/>
      <c r="D59" s="4"/>
      <c r="E59" s="4"/>
      <c r="F59" s="4"/>
      <c r="G59" s="4"/>
      <c r="H59" s="4"/>
      <c r="I59" s="4"/>
      <c r="J59" s="4"/>
      <c r="K59" s="4"/>
      <c r="L59" s="4"/>
      <c r="M59" s="4"/>
      <c r="N59" s="4"/>
      <c r="O59" s="4"/>
      <c r="P59" s="4"/>
    </row>
    <row r="60" spans="1:16" x14ac:dyDescent="0.2">
      <c r="A60" s="4"/>
      <c r="B60" s="4"/>
      <c r="C60" s="4"/>
      <c r="D60" s="4"/>
      <c r="E60" s="4"/>
      <c r="F60" s="4"/>
      <c r="G60" s="4"/>
      <c r="H60" s="4"/>
      <c r="I60" s="4"/>
      <c r="J60" s="4"/>
      <c r="K60" s="4"/>
      <c r="L60" s="4"/>
      <c r="M60" s="4"/>
      <c r="N60" s="4"/>
      <c r="O60" s="4"/>
      <c r="P60" s="4"/>
    </row>
    <row r="61" spans="1:16" x14ac:dyDescent="0.2">
      <c r="A61" s="4"/>
      <c r="B61" s="4"/>
      <c r="C61" s="4"/>
      <c r="D61" s="4"/>
      <c r="E61" s="4"/>
      <c r="F61" s="4"/>
      <c r="G61" s="4"/>
      <c r="H61" s="4"/>
      <c r="I61" s="4"/>
      <c r="J61" s="4"/>
      <c r="K61" s="4"/>
      <c r="L61" s="4"/>
      <c r="M61" s="4"/>
      <c r="N61" s="4"/>
      <c r="O61" s="4"/>
      <c r="P61" s="4"/>
    </row>
    <row r="62" spans="1:16" x14ac:dyDescent="0.2">
      <c r="A62" s="4"/>
      <c r="B62" s="4"/>
      <c r="C62" s="4"/>
      <c r="D62" s="4"/>
      <c r="E62" s="4"/>
      <c r="F62" s="4"/>
      <c r="G62" s="4"/>
      <c r="H62" s="4"/>
      <c r="I62" s="4"/>
      <c r="J62" s="4"/>
      <c r="K62" s="4"/>
      <c r="L62" s="4"/>
      <c r="M62" s="4"/>
      <c r="N62" s="4"/>
      <c r="O62" s="4"/>
      <c r="P62" s="4"/>
    </row>
    <row r="63" spans="1:16" x14ac:dyDescent="0.2">
      <c r="A63" s="4"/>
      <c r="B63" s="4"/>
      <c r="C63" s="4"/>
      <c r="D63" s="4"/>
      <c r="E63" s="4"/>
      <c r="F63" s="4"/>
      <c r="G63" s="4"/>
      <c r="H63" s="4"/>
      <c r="I63" s="4"/>
      <c r="J63" s="4"/>
      <c r="K63" s="4"/>
      <c r="L63" s="4"/>
      <c r="M63" s="4"/>
      <c r="N63" s="4"/>
      <c r="O63" s="4"/>
      <c r="P63" s="4"/>
    </row>
    <row r="64" spans="1:16" x14ac:dyDescent="0.2">
      <c r="A64" s="4"/>
      <c r="B64" s="4"/>
      <c r="C64" s="4"/>
      <c r="D64" s="4"/>
      <c r="E64" s="4"/>
      <c r="F64" s="4"/>
      <c r="G64" s="4"/>
      <c r="H64" s="4"/>
      <c r="I64" s="4"/>
      <c r="J64" s="4"/>
      <c r="K64" s="4"/>
      <c r="L64" s="4"/>
      <c r="M64" s="4"/>
      <c r="N64" s="4"/>
      <c r="O64" s="4"/>
      <c r="P64" s="4"/>
    </row>
    <row r="65" spans="1:16" x14ac:dyDescent="0.2">
      <c r="A65" s="4"/>
      <c r="B65" s="4"/>
      <c r="C65" s="4"/>
      <c r="D65" s="4"/>
      <c r="E65" s="4"/>
      <c r="F65" s="4"/>
      <c r="G65" s="4"/>
      <c r="H65" s="4"/>
      <c r="I65" s="4"/>
      <c r="J65" s="4"/>
      <c r="K65" s="4"/>
      <c r="L65" s="4"/>
      <c r="M65" s="4"/>
      <c r="N65" s="4"/>
      <c r="O65" s="4"/>
      <c r="P65" s="4"/>
    </row>
    <row r="66" spans="1:16" x14ac:dyDescent="0.2">
      <c r="A66" s="4"/>
      <c r="B66" s="4"/>
      <c r="C66" s="4"/>
      <c r="D66" s="4"/>
      <c r="E66" s="4"/>
      <c r="F66" s="4"/>
      <c r="G66" s="4"/>
      <c r="H66" s="4"/>
      <c r="I66" s="4"/>
      <c r="J66" s="4"/>
      <c r="K66" s="4"/>
      <c r="L66" s="4"/>
      <c r="M66" s="4"/>
      <c r="N66" s="4"/>
      <c r="O66" s="4"/>
      <c r="P66" s="4"/>
    </row>
    <row r="67" spans="1:16" x14ac:dyDescent="0.2">
      <c r="A67" s="4"/>
      <c r="B67" s="4"/>
      <c r="C67" s="4"/>
      <c r="D67" s="4"/>
      <c r="E67" s="4"/>
      <c r="F67" s="4"/>
      <c r="G67" s="4"/>
      <c r="H67" s="4"/>
      <c r="I67" s="4"/>
      <c r="J67" s="4"/>
      <c r="K67" s="4"/>
      <c r="L67" s="4"/>
      <c r="M67" s="4"/>
      <c r="N67" s="4"/>
      <c r="O67" s="4"/>
      <c r="P67" s="4"/>
    </row>
    <row r="68" spans="1:16" x14ac:dyDescent="0.2">
      <c r="A68" s="4"/>
      <c r="B68" s="4"/>
      <c r="C68" s="4"/>
      <c r="D68" s="4"/>
      <c r="E68" s="4"/>
      <c r="F68" s="4"/>
      <c r="G68" s="4"/>
      <c r="H68" s="4"/>
      <c r="I68" s="4"/>
      <c r="J68" s="4"/>
      <c r="K68" s="4"/>
      <c r="L68" s="4"/>
      <c r="M68" s="4"/>
      <c r="N68" s="4"/>
      <c r="O68" s="4"/>
      <c r="P68" s="4"/>
    </row>
    <row r="69" spans="1:16" x14ac:dyDescent="0.2">
      <c r="A69" s="4"/>
      <c r="B69" s="4"/>
      <c r="C69" s="4"/>
      <c r="D69" s="4"/>
      <c r="E69" s="4"/>
      <c r="F69" s="4"/>
      <c r="G69" s="4"/>
      <c r="H69" s="4"/>
      <c r="I69" s="4"/>
      <c r="J69" s="4"/>
      <c r="K69" s="4"/>
      <c r="L69" s="4"/>
      <c r="M69" s="4"/>
      <c r="N69" s="4"/>
      <c r="O69" s="4"/>
      <c r="P69" s="4"/>
    </row>
    <row r="70" spans="1:16" x14ac:dyDescent="0.2">
      <c r="A70" s="4"/>
      <c r="B70" s="4"/>
      <c r="C70" s="4"/>
      <c r="D70" s="4"/>
      <c r="E70" s="4"/>
      <c r="F70" s="4"/>
      <c r="G70" s="4"/>
      <c r="H70" s="4"/>
      <c r="I70" s="4"/>
      <c r="J70" s="4"/>
      <c r="K70" s="4"/>
      <c r="L70" s="4"/>
      <c r="M70" s="4"/>
      <c r="N70" s="4"/>
      <c r="O70" s="4"/>
      <c r="P70" s="4"/>
    </row>
    <row r="71" spans="1:16" x14ac:dyDescent="0.2">
      <c r="A71" s="4"/>
      <c r="B71" s="4"/>
      <c r="C71" s="4"/>
      <c r="D71" s="4"/>
      <c r="E71" s="4"/>
      <c r="F71" s="4"/>
      <c r="G71" s="4"/>
      <c r="H71" s="4"/>
      <c r="I71" s="4"/>
      <c r="J71" s="4"/>
      <c r="K71" s="4"/>
      <c r="L71" s="4"/>
      <c r="M71" s="4"/>
      <c r="N71" s="4"/>
      <c r="O71" s="4"/>
      <c r="P71" s="4"/>
    </row>
    <row r="72" spans="1:16" x14ac:dyDescent="0.2">
      <c r="A72" s="4"/>
      <c r="B72" s="4"/>
      <c r="C72" s="4"/>
      <c r="D72" s="4"/>
      <c r="E72" s="4"/>
      <c r="F72" s="4"/>
      <c r="G72" s="4"/>
      <c r="H72" s="4"/>
      <c r="I72" s="4"/>
      <c r="J72" s="4"/>
      <c r="K72" s="4"/>
      <c r="L72" s="4"/>
      <c r="M72" s="4"/>
      <c r="N72" s="4"/>
      <c r="O72" s="4"/>
      <c r="P72" s="4"/>
    </row>
    <row r="73" spans="1:16" x14ac:dyDescent="0.2">
      <c r="A73" s="4"/>
      <c r="B73" s="4"/>
      <c r="C73" s="4"/>
      <c r="D73" s="4"/>
      <c r="E73" s="4"/>
      <c r="F73" s="4"/>
      <c r="G73" s="4"/>
      <c r="H73" s="4"/>
      <c r="I73" s="4"/>
      <c r="J73" s="4"/>
      <c r="K73" s="4"/>
      <c r="L73" s="4"/>
      <c r="M73" s="4"/>
      <c r="N73" s="4"/>
      <c r="O73" s="4"/>
      <c r="P73" s="4"/>
    </row>
    <row r="74" spans="1:16" x14ac:dyDescent="0.2">
      <c r="A74" s="4"/>
      <c r="B74" s="4"/>
      <c r="C74" s="4"/>
      <c r="D74" s="4"/>
      <c r="E74" s="4"/>
      <c r="F74" s="4"/>
      <c r="G74" s="4"/>
      <c r="H74" s="4"/>
      <c r="I74" s="4"/>
      <c r="J74" s="4"/>
      <c r="K74" s="4"/>
      <c r="L74" s="4"/>
      <c r="M74" s="4"/>
      <c r="N74" s="4"/>
      <c r="O74" s="4"/>
      <c r="P74" s="4"/>
    </row>
    <row r="75" spans="1:16" x14ac:dyDescent="0.2">
      <c r="A75" s="4"/>
      <c r="B75" s="4"/>
      <c r="C75" s="4"/>
      <c r="D75" s="4"/>
      <c r="E75" s="4"/>
      <c r="F75" s="4"/>
      <c r="G75" s="4"/>
      <c r="H75" s="4"/>
      <c r="I75" s="4"/>
      <c r="J75" s="4"/>
      <c r="K75" s="4"/>
      <c r="L75" s="4"/>
      <c r="M75" s="4"/>
      <c r="N75" s="4"/>
      <c r="O75" s="4"/>
      <c r="P75" s="4"/>
    </row>
    <row r="76" spans="1:16" x14ac:dyDescent="0.2">
      <c r="A76" s="4"/>
      <c r="B76" s="4"/>
      <c r="C76" s="4"/>
      <c r="D76" s="4"/>
      <c r="E76" s="4"/>
      <c r="F76" s="4"/>
      <c r="G76" s="4"/>
      <c r="H76" s="4"/>
      <c r="I76" s="4"/>
      <c r="J76" s="4"/>
      <c r="K76" s="4"/>
      <c r="L76" s="4"/>
      <c r="M76" s="4"/>
      <c r="N76" s="4"/>
      <c r="O76" s="4"/>
      <c r="P76" s="4"/>
    </row>
    <row r="77" spans="1:16" x14ac:dyDescent="0.2">
      <c r="A77" s="4"/>
      <c r="B77" s="4"/>
      <c r="C77" s="4"/>
      <c r="D77" s="4"/>
      <c r="E77" s="4"/>
      <c r="F77" s="4"/>
      <c r="G77" s="4"/>
      <c r="H77" s="4"/>
      <c r="I77" s="4"/>
      <c r="J77" s="4"/>
      <c r="K77" s="4"/>
      <c r="L77" s="4"/>
      <c r="M77" s="4"/>
      <c r="N77" s="4"/>
      <c r="O77" s="4"/>
      <c r="P77" s="4"/>
    </row>
    <row r="78" spans="1:16" x14ac:dyDescent="0.2">
      <c r="A78" s="4"/>
      <c r="B78" s="4"/>
      <c r="C78" s="4"/>
      <c r="D78" s="4"/>
      <c r="E78" s="4"/>
      <c r="F78" s="4"/>
      <c r="G78" s="4"/>
      <c r="H78" s="4"/>
      <c r="I78" s="4"/>
      <c r="J78" s="4"/>
      <c r="K78" s="4"/>
      <c r="L78" s="4"/>
      <c r="M78" s="4"/>
      <c r="N78" s="4"/>
      <c r="O78" s="4"/>
      <c r="P78" s="4"/>
    </row>
    <row r="79" spans="1:16" x14ac:dyDescent="0.2">
      <c r="A79" s="4"/>
      <c r="B79" s="4"/>
      <c r="C79" s="4"/>
      <c r="D79" s="4"/>
      <c r="E79" s="4"/>
      <c r="F79" s="4"/>
      <c r="G79" s="4"/>
      <c r="H79" s="4"/>
      <c r="I79" s="4"/>
      <c r="J79" s="4"/>
      <c r="K79" s="4"/>
      <c r="L79" s="4"/>
      <c r="M79" s="4"/>
      <c r="N79" s="4"/>
      <c r="O79" s="4"/>
      <c r="P79" s="4"/>
    </row>
    <row r="80" spans="1:16" x14ac:dyDescent="0.2">
      <c r="A80" s="4"/>
      <c r="B80" s="4"/>
      <c r="C80" s="4"/>
      <c r="D80" s="4"/>
      <c r="E80" s="4"/>
      <c r="F80" s="4"/>
      <c r="G80" s="4"/>
      <c r="H80" s="4"/>
      <c r="I80" s="4"/>
      <c r="J80" s="4"/>
      <c r="K80" s="4"/>
      <c r="L80" s="4"/>
      <c r="M80" s="4"/>
      <c r="N80" s="4"/>
      <c r="O80" s="4"/>
      <c r="P80" s="4"/>
    </row>
    <row r="81" spans="1:16" x14ac:dyDescent="0.2">
      <c r="A81" s="4"/>
      <c r="B81" s="4"/>
      <c r="C81" s="4"/>
      <c r="D81" s="4"/>
      <c r="E81" s="4"/>
      <c r="F81" s="4"/>
      <c r="G81" s="4"/>
      <c r="H81" s="4"/>
      <c r="I81" s="4"/>
      <c r="J81" s="4"/>
      <c r="K81" s="4"/>
      <c r="L81" s="4"/>
      <c r="M81" s="4"/>
      <c r="N81" s="4"/>
      <c r="O81" s="4"/>
      <c r="P81" s="4"/>
    </row>
    <row r="82" spans="1:16" x14ac:dyDescent="0.2">
      <c r="A82" s="4"/>
      <c r="B82" s="4"/>
      <c r="C82" s="4"/>
      <c r="D82" s="4"/>
      <c r="E82" s="4"/>
      <c r="F82" s="4"/>
      <c r="G82" s="4"/>
      <c r="H82" s="4"/>
      <c r="I82" s="4"/>
      <c r="J82" s="4"/>
      <c r="K82" s="4"/>
      <c r="L82" s="4"/>
      <c r="M82" s="4"/>
      <c r="N82" s="4"/>
      <c r="O82" s="4"/>
      <c r="P82" s="4"/>
    </row>
    <row r="83" spans="1:16" x14ac:dyDescent="0.2">
      <c r="A83" s="4"/>
      <c r="B83" s="4"/>
      <c r="C83" s="4"/>
      <c r="D83" s="4"/>
      <c r="E83" s="4"/>
      <c r="F83" s="4"/>
      <c r="G83" s="4"/>
      <c r="H83" s="4"/>
      <c r="I83" s="4"/>
      <c r="J83" s="4"/>
      <c r="K83" s="4"/>
      <c r="L83" s="4"/>
      <c r="M83" s="4"/>
      <c r="N83" s="4"/>
      <c r="O83" s="4"/>
      <c r="P83" s="4"/>
    </row>
    <row r="84" spans="1:16" x14ac:dyDescent="0.2">
      <c r="A84" s="4"/>
      <c r="B84" s="4"/>
      <c r="C84" s="4"/>
      <c r="D84" s="4"/>
      <c r="E84" s="4"/>
      <c r="F84" s="4"/>
      <c r="G84" s="4"/>
      <c r="H84" s="4"/>
      <c r="I84" s="4"/>
      <c r="J84" s="4"/>
      <c r="K84" s="4"/>
      <c r="L84" s="4"/>
      <c r="M84" s="4"/>
      <c r="N84" s="4"/>
      <c r="O84" s="4"/>
      <c r="P84" s="4"/>
    </row>
    <row r="85" spans="1:16" x14ac:dyDescent="0.2">
      <c r="A85" s="4"/>
      <c r="B85" s="4"/>
      <c r="C85" s="4"/>
      <c r="D85" s="4"/>
      <c r="E85" s="4"/>
      <c r="F85" s="4"/>
      <c r="G85" s="4"/>
      <c r="H85" s="4"/>
      <c r="I85" s="4"/>
      <c r="J85" s="4"/>
      <c r="K85" s="4"/>
      <c r="L85" s="4"/>
      <c r="M85" s="4"/>
      <c r="N85" s="4"/>
      <c r="O85" s="4"/>
      <c r="P85" s="4"/>
    </row>
    <row r="86" spans="1:16" x14ac:dyDescent="0.2">
      <c r="A86" s="4"/>
      <c r="B86" s="4"/>
      <c r="C86" s="4"/>
      <c r="D86" s="4"/>
      <c r="E86" s="4"/>
      <c r="F86" s="4"/>
      <c r="G86" s="4"/>
      <c r="H86" s="4"/>
      <c r="I86" s="4"/>
      <c r="J86" s="4"/>
      <c r="K86" s="4"/>
      <c r="L86" s="4"/>
      <c r="M86" s="4"/>
      <c r="N86" s="4"/>
      <c r="O86" s="4"/>
      <c r="P86" s="4"/>
    </row>
    <row r="87" spans="1:16" x14ac:dyDescent="0.2">
      <c r="A87" s="4"/>
      <c r="B87" s="4"/>
      <c r="C87" s="4"/>
      <c r="D87" s="4"/>
      <c r="E87" s="4"/>
      <c r="F87" s="4"/>
      <c r="G87" s="4"/>
      <c r="H87" s="4"/>
      <c r="I87" s="4"/>
      <c r="J87" s="4"/>
      <c r="K87" s="4"/>
      <c r="L87" s="4"/>
      <c r="M87" s="4"/>
      <c r="N87" s="4"/>
      <c r="O87" s="4"/>
      <c r="P87" s="4"/>
    </row>
    <row r="88" spans="1:16" x14ac:dyDescent="0.2">
      <c r="A88" s="4"/>
      <c r="B88" s="4"/>
      <c r="C88" s="4"/>
      <c r="D88" s="4"/>
      <c r="E88" s="4"/>
      <c r="F88" s="4"/>
      <c r="G88" s="4"/>
      <c r="H88" s="4"/>
      <c r="I88" s="4"/>
      <c r="J88" s="4"/>
      <c r="K88" s="4"/>
      <c r="L88" s="4"/>
      <c r="M88" s="4"/>
      <c r="N88" s="4"/>
      <c r="O88" s="4"/>
      <c r="P88" s="4"/>
    </row>
    <row r="89" spans="1:16" x14ac:dyDescent="0.2">
      <c r="A89" s="4"/>
      <c r="B89" s="4"/>
      <c r="C89" s="4"/>
      <c r="D89" s="4"/>
      <c r="E89" s="4"/>
      <c r="F89" s="4"/>
      <c r="G89" s="4"/>
      <c r="H89" s="4"/>
      <c r="I89" s="4"/>
      <c r="J89" s="4"/>
      <c r="K89" s="4"/>
      <c r="L89" s="4"/>
      <c r="M89" s="4"/>
      <c r="N89" s="4"/>
      <c r="O89" s="4"/>
      <c r="P89" s="4"/>
    </row>
    <row r="90" spans="1:16" x14ac:dyDescent="0.2">
      <c r="A90" s="4"/>
      <c r="B90" s="4"/>
      <c r="C90" s="4"/>
      <c r="D90" s="4"/>
      <c r="E90" s="4"/>
      <c r="F90" s="4"/>
      <c r="G90" s="4"/>
      <c r="H90" s="4"/>
      <c r="I90" s="4"/>
      <c r="J90" s="4"/>
      <c r="K90" s="4"/>
      <c r="L90" s="4"/>
      <c r="M90" s="4"/>
      <c r="N90" s="4"/>
      <c r="O90" s="4"/>
      <c r="P90" s="4"/>
    </row>
    <row r="91" spans="1:16" x14ac:dyDescent="0.2">
      <c r="A91" s="4"/>
      <c r="B91" s="4"/>
      <c r="C91" s="4"/>
      <c r="D91" s="4"/>
      <c r="E91" s="4"/>
      <c r="F91" s="4"/>
      <c r="G91" s="4"/>
      <c r="H91" s="4"/>
      <c r="I91" s="4"/>
      <c r="J91" s="4"/>
      <c r="K91" s="4"/>
      <c r="L91" s="4"/>
      <c r="M91" s="4"/>
      <c r="N91" s="4"/>
      <c r="O91" s="4"/>
      <c r="P91" s="4"/>
    </row>
    <row r="92" spans="1:16" x14ac:dyDescent="0.2">
      <c r="A92" s="4"/>
      <c r="B92" s="4"/>
      <c r="C92" s="4"/>
      <c r="D92" s="4"/>
      <c r="E92" s="4"/>
      <c r="F92" s="4"/>
      <c r="G92" s="4"/>
      <c r="H92" s="4"/>
      <c r="I92" s="4"/>
      <c r="J92" s="4"/>
      <c r="K92" s="4"/>
      <c r="L92" s="4"/>
      <c r="M92" s="4"/>
      <c r="N92" s="4"/>
      <c r="O92" s="4"/>
      <c r="P92" s="4"/>
    </row>
    <row r="93" spans="1:16" x14ac:dyDescent="0.2">
      <c r="A93" s="4"/>
      <c r="B93" s="4"/>
      <c r="C93" s="4"/>
      <c r="D93" s="4"/>
      <c r="E93" s="4"/>
      <c r="F93" s="4"/>
      <c r="G93" s="4"/>
      <c r="H93" s="4"/>
      <c r="I93" s="4"/>
      <c r="J93" s="4"/>
      <c r="K93" s="4"/>
      <c r="L93" s="4"/>
      <c r="M93" s="4"/>
      <c r="N93" s="4"/>
      <c r="O93" s="4"/>
      <c r="P93" s="4"/>
    </row>
    <row r="94" spans="1:16" x14ac:dyDescent="0.2">
      <c r="A94" s="4"/>
      <c r="B94" s="4"/>
      <c r="C94" s="4"/>
      <c r="D94" s="4"/>
      <c r="E94" s="4"/>
      <c r="F94" s="4"/>
      <c r="G94" s="4"/>
      <c r="H94" s="4"/>
      <c r="I94" s="4"/>
      <c r="J94" s="4"/>
      <c r="K94" s="4"/>
      <c r="L94" s="4"/>
      <c r="M94" s="4"/>
      <c r="N94" s="4"/>
      <c r="O94" s="4"/>
      <c r="P94" s="4"/>
    </row>
    <row r="95" spans="1:16" x14ac:dyDescent="0.2">
      <c r="A95" s="4"/>
      <c r="B95" s="4"/>
      <c r="C95" s="4"/>
      <c r="D95" s="4"/>
      <c r="E95" s="4"/>
      <c r="F95" s="4"/>
      <c r="G95" s="4"/>
      <c r="H95" s="4"/>
      <c r="I95" s="4"/>
      <c r="J95" s="4"/>
      <c r="K95" s="4"/>
      <c r="L95" s="4"/>
      <c r="M95" s="4"/>
      <c r="N95" s="4"/>
      <c r="O95" s="4"/>
      <c r="P95" s="4"/>
    </row>
    <row r="96" spans="1:16" x14ac:dyDescent="0.2">
      <c r="A96" s="4"/>
      <c r="B96" s="4"/>
      <c r="C96" s="4"/>
      <c r="D96" s="4"/>
      <c r="E96" s="4"/>
      <c r="F96" s="4"/>
      <c r="G96" s="4"/>
      <c r="H96" s="4"/>
      <c r="I96" s="4"/>
      <c r="J96" s="4"/>
      <c r="K96" s="4"/>
      <c r="L96" s="4"/>
      <c r="M96" s="4"/>
      <c r="N96" s="4"/>
      <c r="O96" s="4"/>
      <c r="P96" s="4"/>
    </row>
    <row r="97" spans="1:16" x14ac:dyDescent="0.2">
      <c r="A97" s="4"/>
      <c r="B97" s="4"/>
      <c r="C97" s="4"/>
      <c r="D97" s="4"/>
      <c r="E97" s="4"/>
      <c r="F97" s="4"/>
      <c r="G97" s="4"/>
      <c r="H97" s="4"/>
      <c r="I97" s="4"/>
      <c r="J97" s="4"/>
      <c r="K97" s="4"/>
      <c r="L97" s="4"/>
      <c r="M97" s="4"/>
      <c r="N97" s="4"/>
      <c r="O97" s="4"/>
      <c r="P97" s="4"/>
    </row>
    <row r="98" spans="1:16" x14ac:dyDescent="0.2">
      <c r="A98" s="4"/>
      <c r="B98" s="4"/>
      <c r="C98" s="4"/>
      <c r="D98" s="4"/>
      <c r="E98" s="4"/>
      <c r="F98" s="4"/>
      <c r="G98" s="4"/>
      <c r="H98" s="4"/>
      <c r="I98" s="4"/>
      <c r="J98" s="4"/>
      <c r="K98" s="4"/>
      <c r="L98" s="4"/>
      <c r="M98" s="4"/>
      <c r="N98" s="4"/>
      <c r="O98" s="4"/>
      <c r="P98" s="4"/>
    </row>
    <row r="99" spans="1:16" x14ac:dyDescent="0.2">
      <c r="A99" s="4"/>
      <c r="B99" s="4"/>
      <c r="C99" s="4"/>
      <c r="D99" s="4"/>
      <c r="E99" s="4"/>
      <c r="F99" s="4"/>
      <c r="G99" s="4"/>
      <c r="H99" s="4"/>
      <c r="I99" s="4"/>
      <c r="J99" s="4"/>
      <c r="K99" s="4"/>
      <c r="L99" s="4"/>
      <c r="M99" s="4"/>
      <c r="N99" s="4"/>
      <c r="O99" s="4"/>
      <c r="P99" s="4"/>
    </row>
    <row r="100" spans="1:16" x14ac:dyDescent="0.2">
      <c r="A100" s="4"/>
      <c r="B100" s="4"/>
      <c r="C100" s="4"/>
      <c r="D100" s="4"/>
      <c r="E100" s="4"/>
      <c r="F100" s="4"/>
      <c r="G100" s="4"/>
      <c r="H100" s="4"/>
      <c r="I100" s="4"/>
      <c r="J100" s="4"/>
      <c r="K100" s="4"/>
      <c r="L100" s="4"/>
      <c r="M100" s="4"/>
      <c r="N100" s="4"/>
      <c r="O100" s="4"/>
      <c r="P100" s="4"/>
    </row>
    <row r="101" spans="1:16" x14ac:dyDescent="0.2">
      <c r="A101" s="4"/>
      <c r="B101" s="4"/>
      <c r="C101" s="4"/>
      <c r="D101" s="4"/>
      <c r="E101" s="4"/>
      <c r="F101" s="4"/>
      <c r="G101" s="4"/>
      <c r="H101" s="4"/>
      <c r="I101" s="4"/>
      <c r="J101" s="4"/>
      <c r="K101" s="4"/>
      <c r="L101" s="4"/>
      <c r="M101" s="4"/>
      <c r="N101" s="4"/>
      <c r="O101" s="4"/>
      <c r="P101" s="4"/>
    </row>
    <row r="102" spans="1:16" x14ac:dyDescent="0.2">
      <c r="A102" s="4"/>
      <c r="B102" s="4"/>
      <c r="C102" s="4"/>
      <c r="D102" s="4"/>
      <c r="E102" s="4"/>
      <c r="F102" s="4"/>
      <c r="G102" s="4"/>
      <c r="H102" s="4"/>
      <c r="I102" s="4"/>
      <c r="J102" s="4"/>
      <c r="K102" s="4"/>
      <c r="L102" s="4"/>
      <c r="M102" s="4"/>
      <c r="N102" s="4"/>
      <c r="O102" s="4"/>
      <c r="P102" s="4"/>
    </row>
    <row r="103" spans="1:16" x14ac:dyDescent="0.2">
      <c r="A103" s="4"/>
      <c r="B103" s="4"/>
      <c r="C103" s="4"/>
      <c r="D103" s="4"/>
      <c r="E103" s="4"/>
      <c r="F103" s="4"/>
      <c r="G103" s="4"/>
      <c r="H103" s="4"/>
      <c r="I103" s="4"/>
      <c r="J103" s="4"/>
      <c r="K103" s="4"/>
      <c r="L103" s="4"/>
      <c r="M103" s="4"/>
      <c r="N103" s="4"/>
      <c r="O103" s="4"/>
      <c r="P103" s="4"/>
    </row>
    <row r="104" spans="1:16" x14ac:dyDescent="0.2">
      <c r="A104" s="4"/>
      <c r="B104" s="4"/>
      <c r="C104" s="4"/>
      <c r="D104" s="4"/>
      <c r="E104" s="4"/>
      <c r="F104" s="4"/>
      <c r="G104" s="4"/>
      <c r="H104" s="4"/>
      <c r="I104" s="4"/>
      <c r="J104" s="4"/>
      <c r="K104" s="4"/>
      <c r="L104" s="4"/>
      <c r="M104" s="4"/>
      <c r="N104" s="4"/>
      <c r="O104" s="4"/>
      <c r="P104" s="4"/>
    </row>
    <row r="105" spans="1:16" x14ac:dyDescent="0.2">
      <c r="A105" s="4"/>
      <c r="B105" s="4"/>
      <c r="C105" s="4"/>
      <c r="D105" s="4"/>
      <c r="E105" s="4"/>
      <c r="F105" s="4"/>
      <c r="G105" s="4"/>
      <c r="H105" s="4"/>
      <c r="I105" s="4"/>
      <c r="J105" s="4"/>
      <c r="K105" s="4"/>
      <c r="L105" s="4"/>
      <c r="M105" s="4"/>
      <c r="N105" s="4"/>
      <c r="O105" s="4"/>
      <c r="P105" s="4"/>
    </row>
    <row r="106" spans="1:16" x14ac:dyDescent="0.2">
      <c r="A106" s="4"/>
      <c r="B106" s="4"/>
      <c r="C106" s="4"/>
      <c r="D106" s="4"/>
      <c r="E106" s="4"/>
      <c r="F106" s="4"/>
      <c r="G106" s="4"/>
      <c r="H106" s="4"/>
      <c r="I106" s="4"/>
      <c r="J106" s="4"/>
      <c r="K106" s="4"/>
      <c r="L106" s="4"/>
      <c r="M106" s="4"/>
      <c r="N106" s="4"/>
      <c r="O106" s="4"/>
      <c r="P106" s="4"/>
    </row>
    <row r="107" spans="1:16" x14ac:dyDescent="0.2">
      <c r="A107" s="4"/>
      <c r="B107" s="4"/>
      <c r="C107" s="4"/>
      <c r="D107" s="4"/>
      <c r="E107" s="4"/>
      <c r="F107" s="4"/>
      <c r="G107" s="4"/>
      <c r="H107" s="4"/>
      <c r="I107" s="4"/>
      <c r="J107" s="4"/>
      <c r="K107" s="4"/>
      <c r="L107" s="4"/>
      <c r="M107" s="4"/>
      <c r="N107" s="4"/>
      <c r="O107" s="4"/>
      <c r="P107" s="4"/>
    </row>
    <row r="108" spans="1:16" x14ac:dyDescent="0.2">
      <c r="A108" s="4"/>
      <c r="B108" s="4"/>
      <c r="C108" s="4"/>
      <c r="D108" s="4"/>
      <c r="E108" s="4"/>
      <c r="F108" s="4"/>
      <c r="G108" s="4"/>
      <c r="H108" s="4"/>
      <c r="I108" s="4"/>
      <c r="J108" s="4"/>
      <c r="K108" s="4"/>
      <c r="L108" s="4"/>
      <c r="M108" s="4"/>
      <c r="N108" s="4"/>
      <c r="O108" s="4"/>
      <c r="P108" s="4"/>
    </row>
    <row r="109" spans="1:16" x14ac:dyDescent="0.2">
      <c r="A109" s="4"/>
      <c r="B109" s="4"/>
      <c r="C109" s="4"/>
      <c r="D109" s="4"/>
      <c r="E109" s="4"/>
      <c r="F109" s="4"/>
      <c r="G109" s="4"/>
      <c r="H109" s="4"/>
      <c r="I109" s="4"/>
      <c r="J109" s="4"/>
      <c r="K109" s="4"/>
      <c r="L109" s="4"/>
      <c r="M109" s="4"/>
      <c r="N109" s="4"/>
      <c r="O109" s="4"/>
      <c r="P109" s="4"/>
    </row>
    <row r="110" spans="1:16" x14ac:dyDescent="0.2">
      <c r="A110" s="4"/>
      <c r="B110" s="4"/>
      <c r="C110" s="4"/>
      <c r="D110" s="4"/>
      <c r="E110" s="4"/>
      <c r="F110" s="4"/>
      <c r="G110" s="4"/>
      <c r="H110" s="4"/>
      <c r="I110" s="4"/>
      <c r="J110" s="4"/>
      <c r="K110" s="4"/>
      <c r="L110" s="4"/>
      <c r="M110" s="4"/>
      <c r="N110" s="4"/>
      <c r="O110" s="4"/>
      <c r="P110" s="4"/>
    </row>
    <row r="111" spans="1:16" x14ac:dyDescent="0.2">
      <c r="A111" s="4"/>
      <c r="B111" s="4"/>
      <c r="C111" s="4"/>
      <c r="D111" s="4"/>
      <c r="E111" s="4"/>
      <c r="F111" s="4"/>
      <c r="G111" s="4"/>
      <c r="H111" s="4"/>
      <c r="I111" s="4"/>
      <c r="J111" s="4"/>
      <c r="K111" s="4"/>
      <c r="L111" s="4"/>
      <c r="M111" s="4"/>
      <c r="N111" s="4"/>
      <c r="O111" s="4"/>
      <c r="P111" s="4"/>
    </row>
    <row r="112" spans="1:16" x14ac:dyDescent="0.2">
      <c r="A112" s="4"/>
      <c r="B112" s="4"/>
      <c r="C112" s="4"/>
      <c r="D112" s="4"/>
      <c r="E112" s="4"/>
      <c r="F112" s="4"/>
      <c r="G112" s="4"/>
      <c r="H112" s="4"/>
      <c r="I112" s="4"/>
      <c r="J112" s="4"/>
      <c r="K112" s="4"/>
      <c r="L112" s="4"/>
      <c r="M112" s="4"/>
      <c r="N112" s="4"/>
      <c r="O112" s="4"/>
      <c r="P112" s="4"/>
    </row>
    <row r="113" spans="1:16" x14ac:dyDescent="0.2">
      <c r="A113" s="4"/>
      <c r="B113" s="4"/>
      <c r="C113" s="4"/>
      <c r="D113" s="4"/>
      <c r="E113" s="4"/>
      <c r="F113" s="4"/>
      <c r="G113" s="4"/>
      <c r="H113" s="4"/>
      <c r="I113" s="4"/>
      <c r="J113" s="4"/>
      <c r="K113" s="4"/>
      <c r="L113" s="4"/>
      <c r="M113" s="4"/>
      <c r="N113" s="4"/>
      <c r="O113" s="4"/>
      <c r="P113" s="4"/>
    </row>
    <row r="114" spans="1:16" x14ac:dyDescent="0.2">
      <c r="A114" s="4"/>
      <c r="B114" s="4"/>
      <c r="C114" s="4"/>
      <c r="D114" s="4"/>
      <c r="E114" s="4"/>
      <c r="F114" s="4"/>
      <c r="G114" s="4"/>
      <c r="H114" s="4"/>
      <c r="I114" s="4"/>
      <c r="J114" s="4"/>
      <c r="K114" s="4"/>
      <c r="L114" s="4"/>
      <c r="M114" s="4"/>
      <c r="N114" s="4"/>
      <c r="O114" s="4"/>
      <c r="P114" s="4"/>
    </row>
    <row r="115" spans="1:16" x14ac:dyDescent="0.2">
      <c r="A115" s="4"/>
      <c r="B115" s="4"/>
      <c r="C115" s="4"/>
      <c r="D115" s="4"/>
      <c r="E115" s="4"/>
      <c r="F115" s="4"/>
      <c r="G115" s="4"/>
      <c r="H115" s="4"/>
      <c r="I115" s="4"/>
      <c r="J115" s="4"/>
      <c r="K115" s="4"/>
      <c r="L115" s="4"/>
      <c r="M115" s="4"/>
      <c r="N115" s="4"/>
      <c r="O115" s="4"/>
      <c r="P115" s="4"/>
    </row>
    <row r="116" spans="1:16" x14ac:dyDescent="0.2">
      <c r="A116" s="4"/>
      <c r="B116" s="4"/>
      <c r="C116" s="4"/>
      <c r="D116" s="4"/>
      <c r="E116" s="4"/>
      <c r="F116" s="4"/>
      <c r="G116" s="4"/>
      <c r="H116" s="4"/>
      <c r="I116" s="4"/>
      <c r="J116" s="4"/>
      <c r="K116" s="4"/>
      <c r="L116" s="4"/>
      <c r="M116" s="4"/>
      <c r="N116" s="4"/>
      <c r="O116" s="4"/>
      <c r="P116" s="4"/>
    </row>
    <row r="117" spans="1:16" x14ac:dyDescent="0.2">
      <c r="A117" s="4"/>
      <c r="B117" s="4"/>
      <c r="C117" s="4"/>
      <c r="D117" s="4"/>
      <c r="E117" s="4"/>
      <c r="F117" s="4"/>
      <c r="G117" s="4"/>
      <c r="H117" s="4"/>
      <c r="I117" s="4"/>
    </row>
    <row r="118" spans="1:16" x14ac:dyDescent="0.2">
      <c r="A118" s="4"/>
      <c r="B118" s="4"/>
      <c r="C118" s="4"/>
      <c r="D118" s="4"/>
      <c r="E118" s="4"/>
      <c r="F118" s="4"/>
      <c r="G118" s="4"/>
      <c r="H118" s="4"/>
      <c r="I118" s="4"/>
    </row>
    <row r="119" spans="1:16" x14ac:dyDescent="0.2">
      <c r="A119" s="4"/>
      <c r="B119" s="4"/>
      <c r="C119" s="4"/>
      <c r="D119" s="4"/>
      <c r="E119" s="4"/>
      <c r="F119" s="4"/>
      <c r="G119" s="4"/>
      <c r="H119" s="4"/>
      <c r="I119" s="4"/>
    </row>
    <row r="120" spans="1:16" x14ac:dyDescent="0.2">
      <c r="A120" s="4"/>
      <c r="B120" s="4"/>
      <c r="C120" s="4"/>
      <c r="D120" s="4"/>
      <c r="E120" s="4"/>
      <c r="F120" s="4"/>
      <c r="G120" s="4"/>
      <c r="H120" s="4"/>
      <c r="I120" s="4"/>
    </row>
    <row r="121" spans="1:16" x14ac:dyDescent="0.2">
      <c r="A121" s="4"/>
      <c r="B121" s="4"/>
      <c r="C121" s="4"/>
      <c r="D121" s="4"/>
      <c r="E121" s="4"/>
      <c r="F121" s="4"/>
      <c r="G121" s="4"/>
      <c r="H121" s="4"/>
      <c r="I121" s="4"/>
    </row>
    <row r="122" spans="1:16" x14ac:dyDescent="0.2">
      <c r="A122" s="4"/>
      <c r="B122" s="4"/>
      <c r="C122" s="4"/>
      <c r="D122" s="4"/>
      <c r="E122" s="4"/>
      <c r="F122" s="4"/>
      <c r="G122" s="4"/>
      <c r="H122" s="4"/>
      <c r="I122" s="4"/>
    </row>
  </sheetData>
  <mergeCells count="15">
    <mergeCell ref="L34:M34"/>
    <mergeCell ref="E8:F8"/>
    <mergeCell ref="G8:H8"/>
    <mergeCell ref="I8:J8"/>
    <mergeCell ref="L8:M8"/>
    <mergeCell ref="L16:M16"/>
    <mergeCell ref="L23:M23"/>
    <mergeCell ref="G23:H23"/>
    <mergeCell ref="I23:J23"/>
    <mergeCell ref="F1:I1"/>
    <mergeCell ref="E16:F16"/>
    <mergeCell ref="G16:H16"/>
    <mergeCell ref="I16:J16"/>
    <mergeCell ref="G34:H34"/>
    <mergeCell ref="I34:J34"/>
  </mergeCells>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05"/>
  <sheetViews>
    <sheetView showGridLines="0" zoomScale="110" zoomScaleNormal="110" zoomScalePageLayoutView="110" workbookViewId="0">
      <selection activeCell="A43" sqref="A43"/>
    </sheetView>
  </sheetViews>
  <sheetFormatPr baseColWidth="10" defaultColWidth="10.875" defaultRowHeight="12.75" x14ac:dyDescent="0.2"/>
  <cols>
    <col min="1" max="3" width="3.125" style="1" customWidth="1"/>
    <col min="4" max="4" width="26.625" style="1" customWidth="1"/>
    <col min="5" max="5" width="6" style="1" customWidth="1"/>
    <col min="6" max="10" width="5.625" style="1" customWidth="1"/>
    <col min="11" max="11" width="3.875" style="1" customWidth="1"/>
    <col min="12" max="12" width="6.375" style="1" customWidth="1"/>
    <col min="13" max="15" width="5.625" style="1" customWidth="1"/>
    <col min="16" max="16384" width="10.875" style="1"/>
  </cols>
  <sheetData>
    <row r="1" spans="1:16" ht="15.75" x14ac:dyDescent="0.25">
      <c r="A1" s="3" t="s">
        <v>135</v>
      </c>
      <c r="E1" s="150" t="s">
        <v>152</v>
      </c>
      <c r="F1" s="166" t="str">
        <f>'2_Lagerkosten'!F1:G1</f>
        <v>Zwiebeln im 1-kg-Netz</v>
      </c>
      <c r="G1" s="166"/>
      <c r="H1" s="166"/>
      <c r="I1" s="166"/>
      <c r="J1" s="4"/>
      <c r="K1" s="4"/>
      <c r="L1" s="4"/>
      <c r="M1" s="4"/>
      <c r="N1" s="4"/>
      <c r="O1" s="4"/>
      <c r="P1" s="4"/>
    </row>
    <row r="2" spans="1:16" x14ac:dyDescent="0.2">
      <c r="A2" s="4"/>
      <c r="B2" s="4"/>
      <c r="C2" s="4"/>
      <c r="D2" s="4"/>
      <c r="E2" s="4"/>
      <c r="F2" s="4"/>
      <c r="G2" s="4"/>
      <c r="H2" s="4"/>
      <c r="I2" s="4"/>
      <c r="J2" s="4"/>
      <c r="K2" s="4"/>
      <c r="L2" s="4"/>
      <c r="M2" s="4"/>
      <c r="N2" s="4"/>
      <c r="O2" s="4"/>
      <c r="P2" s="4"/>
    </row>
    <row r="3" spans="1:16" x14ac:dyDescent="0.2">
      <c r="A3" s="5" t="s">
        <v>94</v>
      </c>
      <c r="B3" s="6"/>
      <c r="C3" s="6"/>
      <c r="D3" s="6"/>
      <c r="E3" s="10" t="s">
        <v>54</v>
      </c>
      <c r="F3" s="10" t="s">
        <v>55</v>
      </c>
      <c r="G3" s="6"/>
      <c r="H3" s="6"/>
      <c r="I3" s="6"/>
      <c r="J3" s="6"/>
      <c r="K3" s="6"/>
      <c r="L3" s="51"/>
      <c r="M3" s="6"/>
      <c r="N3" s="4"/>
      <c r="O3" s="4"/>
      <c r="P3" s="4"/>
    </row>
    <row r="4" spans="1:16" x14ac:dyDescent="0.2">
      <c r="A4" s="7"/>
      <c r="B4" s="4" t="s">
        <v>166</v>
      </c>
      <c r="C4" s="4"/>
      <c r="D4" s="4"/>
      <c r="E4" s="119">
        <f>'2_Lagerkosten'!E5</f>
        <v>275</v>
      </c>
      <c r="F4" s="4" t="s">
        <v>51</v>
      </c>
      <c r="G4" s="4"/>
      <c r="H4" s="4"/>
      <c r="I4" s="4"/>
      <c r="J4" s="4"/>
      <c r="K4" s="4"/>
      <c r="L4" s="52"/>
      <c r="M4" s="53"/>
      <c r="N4" s="4"/>
      <c r="O4" s="4"/>
      <c r="P4" s="4"/>
    </row>
    <row r="5" spans="1:16" x14ac:dyDescent="0.2">
      <c r="A5" s="4"/>
      <c r="B5" s="4" t="s">
        <v>131</v>
      </c>
      <c r="C5" s="4"/>
      <c r="D5" s="4"/>
      <c r="E5" s="119">
        <v>250</v>
      </c>
      <c r="F5" s="4" t="s">
        <v>51</v>
      </c>
      <c r="G5" s="4"/>
      <c r="H5" s="4"/>
      <c r="I5" s="4"/>
      <c r="J5" s="4"/>
      <c r="K5" s="4"/>
      <c r="L5" s="54"/>
      <c r="M5" s="55"/>
      <c r="N5" s="4"/>
      <c r="O5" s="4"/>
      <c r="P5" s="4"/>
    </row>
    <row r="6" spans="1:16" x14ac:dyDescent="0.2">
      <c r="A6" s="4"/>
      <c r="B6" s="4" t="s">
        <v>137</v>
      </c>
      <c r="C6" s="4"/>
      <c r="D6" s="4"/>
      <c r="E6" s="119">
        <v>50</v>
      </c>
      <c r="F6" s="4" t="s">
        <v>45</v>
      </c>
      <c r="G6" s="4"/>
      <c r="H6" s="4"/>
      <c r="I6" s="4"/>
      <c r="J6" s="4"/>
      <c r="K6" s="4"/>
      <c r="L6" s="54"/>
      <c r="M6" s="55"/>
      <c r="N6" s="4"/>
      <c r="O6" s="4"/>
      <c r="P6" s="4"/>
    </row>
    <row r="7" spans="1:16" x14ac:dyDescent="0.2">
      <c r="A7" s="4"/>
      <c r="B7" s="4"/>
      <c r="C7" s="4"/>
      <c r="D7" s="4"/>
      <c r="E7" s="4"/>
      <c r="F7" s="4"/>
      <c r="G7" s="4"/>
      <c r="H7" s="4"/>
      <c r="I7" s="4"/>
      <c r="J7" s="4"/>
      <c r="K7" s="4"/>
      <c r="L7" s="54"/>
      <c r="M7" s="55"/>
      <c r="N7" s="4"/>
      <c r="O7" s="4"/>
      <c r="P7" s="4"/>
    </row>
    <row r="8" spans="1:16" ht="13.5" customHeight="1" x14ac:dyDescent="0.2">
      <c r="A8" s="5" t="s">
        <v>2</v>
      </c>
      <c r="B8" s="6"/>
      <c r="C8" s="6"/>
      <c r="D8" s="6"/>
      <c r="E8" s="168" t="s">
        <v>56</v>
      </c>
      <c r="F8" s="168"/>
      <c r="G8" s="171" t="s">
        <v>58</v>
      </c>
      <c r="H8" s="172"/>
      <c r="I8" s="173" t="s">
        <v>59</v>
      </c>
      <c r="J8" s="173"/>
      <c r="K8" s="38"/>
      <c r="L8" s="170" t="s">
        <v>62</v>
      </c>
      <c r="M8" s="169"/>
      <c r="N8" s="4"/>
      <c r="O8" s="4"/>
      <c r="P8" s="4"/>
    </row>
    <row r="9" spans="1:16" x14ac:dyDescent="0.2">
      <c r="A9" s="7"/>
      <c r="B9" s="4"/>
      <c r="C9" s="4"/>
      <c r="D9" s="4"/>
      <c r="E9" s="98" t="s">
        <v>53</v>
      </c>
      <c r="F9" s="99" t="s">
        <v>57</v>
      </c>
      <c r="G9" s="103" t="s">
        <v>53</v>
      </c>
      <c r="H9" s="104" t="s">
        <v>57</v>
      </c>
      <c r="I9" s="98" t="s">
        <v>53</v>
      </c>
      <c r="J9" s="99" t="s">
        <v>57</v>
      </c>
      <c r="K9" s="11"/>
      <c r="L9" s="56" t="s">
        <v>28</v>
      </c>
      <c r="M9" s="57" t="s">
        <v>63</v>
      </c>
      <c r="N9" s="4"/>
      <c r="O9" s="4"/>
      <c r="P9" s="4"/>
    </row>
    <row r="10" spans="1:16" x14ac:dyDescent="0.2">
      <c r="A10" s="7"/>
      <c r="B10" s="47" t="s">
        <v>84</v>
      </c>
      <c r="C10" s="32"/>
      <c r="D10" s="32"/>
      <c r="E10" s="100"/>
      <c r="F10" s="101"/>
      <c r="G10" s="105"/>
      <c r="H10" s="106"/>
      <c r="I10" s="100"/>
      <c r="J10" s="101"/>
      <c r="K10" s="48"/>
      <c r="L10" s="58">
        <f>SUM(F11:F12,H11:H12,J11:J12)</f>
        <v>4600</v>
      </c>
      <c r="M10" s="59">
        <f>L10/E5/1000</f>
        <v>1.84E-2</v>
      </c>
      <c r="N10" s="4"/>
      <c r="O10" s="4"/>
      <c r="P10" s="4"/>
    </row>
    <row r="11" spans="1:16" x14ac:dyDescent="0.2">
      <c r="A11" s="4"/>
      <c r="C11" s="4" t="s">
        <v>25</v>
      </c>
      <c r="D11" s="4"/>
      <c r="E11" s="120">
        <v>5</v>
      </c>
      <c r="F11" s="102">
        <f>E11*'1_Grunddaten_Gebäudekosten'!D$4</f>
        <v>200</v>
      </c>
      <c r="G11" s="121">
        <v>0</v>
      </c>
      <c r="H11" s="107">
        <f>G11*'1_Grunddaten_Gebäudekosten'!D$5</f>
        <v>0</v>
      </c>
      <c r="I11" s="120">
        <v>200</v>
      </c>
      <c r="J11" s="102">
        <f>I11*'1_Grunddaten_Gebäudekosten'!D$6</f>
        <v>4400</v>
      </c>
      <c r="K11" s="4"/>
      <c r="L11" s="54"/>
      <c r="M11" s="55"/>
      <c r="N11" s="4"/>
      <c r="O11" s="4"/>
      <c r="P11" s="4"/>
    </row>
    <row r="12" spans="1:16" x14ac:dyDescent="0.2">
      <c r="A12" s="4"/>
      <c r="C12" s="4" t="s">
        <v>136</v>
      </c>
      <c r="D12" s="4"/>
      <c r="E12" s="120">
        <v>0</v>
      </c>
      <c r="F12" s="102">
        <f>E12*'1_Grunddaten_Gebäudekosten'!D$4</f>
        <v>0</v>
      </c>
      <c r="G12" s="121">
        <v>0</v>
      </c>
      <c r="H12" s="107">
        <f>G12*'1_Grunddaten_Gebäudekosten'!D$5</f>
        <v>0</v>
      </c>
      <c r="I12" s="120">
        <v>0</v>
      </c>
      <c r="J12" s="102">
        <f>I12*'1_Grunddaten_Gebäudekosten'!D$6</f>
        <v>0</v>
      </c>
      <c r="K12" s="4"/>
      <c r="L12" s="54"/>
      <c r="M12" s="55"/>
      <c r="N12" s="4"/>
      <c r="O12" s="4"/>
      <c r="P12" s="4"/>
    </row>
    <row r="13" spans="1:16" ht="7.5" customHeight="1" x14ac:dyDescent="0.2">
      <c r="A13" s="4"/>
      <c r="B13" s="4"/>
      <c r="C13" s="4"/>
      <c r="D13" s="4"/>
      <c r="E13" s="4"/>
      <c r="F13" s="4"/>
      <c r="G13" s="4"/>
      <c r="H13" s="4"/>
      <c r="I13" s="4"/>
      <c r="J13" s="4"/>
      <c r="K13" s="4"/>
      <c r="L13" s="54"/>
      <c r="M13" s="55"/>
      <c r="N13" s="4"/>
      <c r="O13" s="4"/>
      <c r="P13" s="4"/>
    </row>
    <row r="14" spans="1:16" ht="12.75" customHeight="1" x14ac:dyDescent="0.2">
      <c r="A14" s="4"/>
      <c r="B14" s="4"/>
      <c r="C14" s="4"/>
      <c r="D14" s="4"/>
      <c r="E14" s="4"/>
      <c r="F14" s="4"/>
      <c r="G14" s="4"/>
      <c r="H14" s="4"/>
      <c r="I14" s="4"/>
      <c r="J14" s="4"/>
      <c r="K14" s="4"/>
      <c r="L14" s="54"/>
      <c r="M14" s="55"/>
      <c r="N14" s="4"/>
      <c r="O14" s="4"/>
      <c r="P14" s="4"/>
    </row>
    <row r="15" spans="1:16" x14ac:dyDescent="0.2">
      <c r="A15" s="5" t="s">
        <v>31</v>
      </c>
      <c r="B15" s="6"/>
      <c r="C15" s="6"/>
      <c r="D15" s="6"/>
      <c r="E15" s="168" t="s">
        <v>60</v>
      </c>
      <c r="F15" s="168" t="s">
        <v>52</v>
      </c>
      <c r="G15" s="168"/>
      <c r="H15" s="168"/>
      <c r="I15" s="169"/>
      <c r="J15" s="169"/>
      <c r="K15" s="39"/>
      <c r="L15" s="170" t="s">
        <v>62</v>
      </c>
      <c r="M15" s="169"/>
      <c r="N15" s="4"/>
      <c r="O15" s="4"/>
      <c r="P15" s="4"/>
    </row>
    <row r="16" spans="1:16" x14ac:dyDescent="0.2">
      <c r="A16" s="4"/>
      <c r="B16" s="4"/>
      <c r="C16" s="4"/>
      <c r="D16" s="8"/>
      <c r="E16" s="11" t="s">
        <v>53</v>
      </c>
      <c r="F16" s="11" t="s">
        <v>57</v>
      </c>
      <c r="G16" s="4"/>
      <c r="H16" s="4"/>
      <c r="I16" s="4"/>
      <c r="J16" s="4"/>
      <c r="K16" s="4"/>
      <c r="L16" s="56" t="s">
        <v>28</v>
      </c>
      <c r="M16" s="57" t="s">
        <v>63</v>
      </c>
      <c r="N16" s="4"/>
      <c r="O16" s="4"/>
      <c r="P16" s="4"/>
    </row>
    <row r="17" spans="1:16" x14ac:dyDescent="0.2">
      <c r="A17" s="4"/>
      <c r="B17" s="47" t="s">
        <v>151</v>
      </c>
      <c r="C17" s="47"/>
      <c r="D17" s="49"/>
      <c r="E17" s="129">
        <v>20</v>
      </c>
      <c r="F17" s="86">
        <f>E17*'1_Grunddaten_Gebäudekosten'!D$8</f>
        <v>380</v>
      </c>
      <c r="G17" s="47"/>
      <c r="H17" s="47"/>
      <c r="I17" s="47"/>
      <c r="J17" s="47"/>
      <c r="K17" s="47"/>
      <c r="L17" s="58">
        <f>F17</f>
        <v>380</v>
      </c>
      <c r="M17" s="59">
        <f>L17/E5/1000</f>
        <v>1.5200000000000001E-3</v>
      </c>
      <c r="N17" s="4"/>
      <c r="O17" s="4"/>
      <c r="P17" s="4"/>
    </row>
    <row r="18" spans="1:16" ht="20.25" customHeight="1" x14ac:dyDescent="0.2">
      <c r="A18" s="4"/>
      <c r="B18" s="4"/>
      <c r="C18" s="4"/>
      <c r="D18" s="4"/>
      <c r="E18" s="4"/>
      <c r="F18" s="4"/>
      <c r="G18" s="4"/>
      <c r="H18" s="4"/>
      <c r="I18" s="4"/>
      <c r="J18" s="4"/>
      <c r="K18" s="4"/>
      <c r="L18" s="54"/>
      <c r="M18" s="55"/>
      <c r="N18" s="4"/>
      <c r="O18" s="4"/>
      <c r="P18" s="4"/>
    </row>
    <row r="19" spans="1:16" ht="14.25" customHeight="1" x14ac:dyDescent="0.2">
      <c r="A19" s="5" t="s">
        <v>150</v>
      </c>
      <c r="B19" s="6"/>
      <c r="C19" s="6"/>
      <c r="D19" s="6"/>
      <c r="E19" s="13" t="s">
        <v>57</v>
      </c>
      <c r="F19" s="13" t="s">
        <v>55</v>
      </c>
      <c r="G19" s="168"/>
      <c r="H19" s="168"/>
      <c r="I19" s="169"/>
      <c r="J19" s="169"/>
      <c r="K19" s="39"/>
      <c r="L19" s="170" t="s">
        <v>62</v>
      </c>
      <c r="M19" s="169"/>
      <c r="N19" s="4"/>
      <c r="O19" s="4"/>
      <c r="P19" s="4"/>
    </row>
    <row r="20" spans="1:16" ht="14.25" customHeight="1" x14ac:dyDescent="0.2">
      <c r="A20" s="7"/>
      <c r="B20" s="4"/>
      <c r="C20" s="4"/>
      <c r="D20" s="4"/>
      <c r="E20" s="15"/>
      <c r="F20" s="15"/>
      <c r="G20" s="16"/>
      <c r="H20" s="16"/>
      <c r="I20" s="11"/>
      <c r="J20" s="11"/>
      <c r="K20" s="11"/>
      <c r="L20" s="56" t="s">
        <v>28</v>
      </c>
      <c r="M20" s="57" t="s">
        <v>63</v>
      </c>
      <c r="N20" s="4"/>
      <c r="O20" s="4"/>
      <c r="P20" s="4"/>
    </row>
    <row r="21" spans="1:16" x14ac:dyDescent="0.2">
      <c r="A21" s="4"/>
      <c r="B21" s="47" t="s">
        <v>61</v>
      </c>
      <c r="C21" s="32"/>
      <c r="D21" s="32"/>
      <c r="E21" s="86">
        <f>SUM('1_Grunddaten_Gebäudekosten'!F15:F20,'1_Grunddaten_Gebäudekosten'!F23:F28)</f>
        <v>5190</v>
      </c>
      <c r="F21" s="32" t="s">
        <v>48</v>
      </c>
      <c r="G21" s="32"/>
      <c r="H21" s="32"/>
      <c r="I21" s="32"/>
      <c r="J21" s="32"/>
      <c r="K21" s="32"/>
      <c r="L21" s="58">
        <f>E21*E6/100</f>
        <v>2595</v>
      </c>
      <c r="M21" s="59">
        <f>L21/E5/1000</f>
        <v>1.038E-2</v>
      </c>
      <c r="N21" s="4"/>
      <c r="O21" s="4"/>
      <c r="P21" s="4"/>
    </row>
    <row r="22" spans="1:16" x14ac:dyDescent="0.2">
      <c r="A22" s="4"/>
      <c r="B22" s="12"/>
      <c r="C22" s="4"/>
      <c r="D22" s="4"/>
      <c r="E22" s="4"/>
      <c r="F22" s="4"/>
      <c r="G22" s="4"/>
      <c r="H22" s="4"/>
      <c r="I22" s="4"/>
      <c r="J22" s="4"/>
      <c r="K22" s="4"/>
      <c r="L22" s="60"/>
      <c r="M22" s="61"/>
      <c r="N22" s="4"/>
      <c r="O22" s="4"/>
      <c r="P22" s="4"/>
    </row>
    <row r="23" spans="1:16" x14ac:dyDescent="0.2">
      <c r="A23" s="4"/>
      <c r="B23" s="47" t="s">
        <v>120</v>
      </c>
      <c r="C23" s="32"/>
      <c r="D23" s="32"/>
      <c r="E23" s="32"/>
      <c r="F23" s="32"/>
      <c r="G23" s="32"/>
      <c r="H23" s="32"/>
      <c r="I23" s="32"/>
      <c r="J23" s="32"/>
      <c r="K23" s="32"/>
      <c r="L23" s="58">
        <f>SUM(E24,E27)*E6/100</f>
        <v>3083.3333333333339</v>
      </c>
      <c r="M23" s="59">
        <f>L23/E5/1000</f>
        <v>1.2333333333333335E-2</v>
      </c>
      <c r="N23" s="4"/>
      <c r="O23" s="4"/>
      <c r="P23" s="4"/>
    </row>
    <row r="24" spans="1:16" x14ac:dyDescent="0.2">
      <c r="A24" s="4"/>
      <c r="B24" s="12"/>
      <c r="C24" s="4" t="s">
        <v>71</v>
      </c>
      <c r="D24" s="4"/>
      <c r="E24" s="80">
        <f>E25/E26</f>
        <v>4166.666666666667</v>
      </c>
      <c r="F24" s="4" t="s">
        <v>48</v>
      </c>
      <c r="G24" s="4"/>
      <c r="H24" s="4"/>
      <c r="I24" s="4"/>
      <c r="J24" s="4"/>
      <c r="K24" s="4"/>
      <c r="L24" s="60"/>
      <c r="M24" s="62"/>
      <c r="N24" s="4"/>
      <c r="O24" s="4"/>
      <c r="P24" s="4"/>
    </row>
    <row r="25" spans="1:16" x14ac:dyDescent="0.2">
      <c r="A25" s="4"/>
      <c r="B25" s="4"/>
      <c r="D25" s="4" t="s">
        <v>7</v>
      </c>
      <c r="E25" s="119">
        <v>50000</v>
      </c>
      <c r="F25" s="4" t="s">
        <v>46</v>
      </c>
      <c r="G25" s="4"/>
      <c r="H25" s="4"/>
      <c r="I25" s="4"/>
      <c r="J25" s="4"/>
      <c r="K25" s="4"/>
      <c r="L25" s="60"/>
      <c r="M25" s="62"/>
      <c r="N25" s="4"/>
      <c r="O25" s="4"/>
      <c r="P25" s="4"/>
    </row>
    <row r="26" spans="1:16" x14ac:dyDescent="0.2">
      <c r="A26" s="4"/>
      <c r="B26" s="4"/>
      <c r="D26" s="4" t="s">
        <v>8</v>
      </c>
      <c r="E26" s="122">
        <v>12</v>
      </c>
      <c r="F26" s="4" t="s">
        <v>47</v>
      </c>
      <c r="G26" s="4"/>
      <c r="H26" s="4"/>
      <c r="I26" s="4"/>
      <c r="J26" s="4"/>
      <c r="K26" s="4"/>
      <c r="L26" s="60"/>
      <c r="M26" s="62"/>
      <c r="N26" s="4"/>
      <c r="O26" s="4"/>
      <c r="P26" s="4"/>
    </row>
    <row r="27" spans="1:16" x14ac:dyDescent="0.2">
      <c r="A27" s="4"/>
      <c r="B27" s="4"/>
      <c r="C27" s="4" t="s">
        <v>9</v>
      </c>
      <c r="D27" s="4"/>
      <c r="E27" s="119">
        <v>2000</v>
      </c>
      <c r="F27" s="4" t="s">
        <v>48</v>
      </c>
      <c r="G27" s="4"/>
      <c r="H27" s="4"/>
      <c r="I27" s="4"/>
      <c r="J27" s="4"/>
      <c r="K27" s="4"/>
      <c r="L27" s="60"/>
      <c r="M27" s="62"/>
      <c r="N27" s="4"/>
      <c r="O27" s="4"/>
      <c r="P27" s="4"/>
    </row>
    <row r="28" spans="1:16" x14ac:dyDescent="0.2">
      <c r="A28" s="4"/>
      <c r="B28" s="4"/>
      <c r="C28" s="4"/>
      <c r="D28" s="4"/>
      <c r="E28" s="135"/>
      <c r="F28" s="4"/>
      <c r="G28" s="4"/>
      <c r="H28" s="4"/>
      <c r="I28" s="4"/>
      <c r="J28" s="4"/>
      <c r="K28" s="4"/>
      <c r="L28" s="60"/>
      <c r="M28" s="62"/>
      <c r="N28" s="4"/>
      <c r="O28" s="4"/>
      <c r="P28" s="4"/>
    </row>
    <row r="29" spans="1:16" ht="12.75" customHeight="1" x14ac:dyDescent="0.2">
      <c r="A29" s="5" t="s">
        <v>149</v>
      </c>
      <c r="B29" s="6"/>
      <c r="C29" s="6"/>
      <c r="D29" s="6"/>
      <c r="E29" s="13" t="s">
        <v>57</v>
      </c>
      <c r="F29" s="13" t="s">
        <v>55</v>
      </c>
      <c r="G29" s="168"/>
      <c r="H29" s="168"/>
      <c r="I29" s="169"/>
      <c r="J29" s="169"/>
      <c r="K29" s="39"/>
      <c r="L29" s="170" t="s">
        <v>62</v>
      </c>
      <c r="M29" s="169"/>
      <c r="N29" s="4"/>
      <c r="O29" s="4"/>
      <c r="P29" s="4"/>
    </row>
    <row r="30" spans="1:16" ht="12.75" customHeight="1" x14ac:dyDescent="0.2">
      <c r="A30" s="7"/>
      <c r="B30" s="4"/>
      <c r="C30" s="4"/>
      <c r="D30" s="4"/>
      <c r="E30" s="15"/>
      <c r="F30" s="15"/>
      <c r="G30" s="16"/>
      <c r="H30" s="16"/>
      <c r="I30" s="11"/>
      <c r="J30" s="11"/>
      <c r="K30" s="11"/>
      <c r="L30" s="56" t="s">
        <v>28</v>
      </c>
      <c r="M30" s="57" t="s">
        <v>63</v>
      </c>
      <c r="N30" s="4"/>
      <c r="O30" s="4"/>
      <c r="P30" s="4"/>
    </row>
    <row r="31" spans="1:16" x14ac:dyDescent="0.2">
      <c r="A31" s="4"/>
      <c r="B31" s="47" t="s">
        <v>10</v>
      </c>
      <c r="C31" s="32"/>
      <c r="D31" s="32"/>
      <c r="E31" s="32"/>
      <c r="F31" s="32"/>
      <c r="G31" s="32"/>
      <c r="H31" s="32"/>
      <c r="I31" s="32"/>
      <c r="J31" s="32"/>
      <c r="K31" s="32"/>
      <c r="L31" s="58">
        <f>SUM(E32:E33)*E6/100</f>
        <v>125</v>
      </c>
      <c r="M31" s="59">
        <f>L31/E5/1000</f>
        <v>5.0000000000000001E-4</v>
      </c>
      <c r="N31" s="4"/>
      <c r="O31" s="4"/>
      <c r="P31" s="4"/>
    </row>
    <row r="32" spans="1:16" x14ac:dyDescent="0.2">
      <c r="A32" s="4"/>
      <c r="B32" s="4"/>
      <c r="C32" s="4" t="s">
        <v>11</v>
      </c>
      <c r="D32" s="4"/>
      <c r="E32" s="80">
        <f>'1_Grunddaten_Gebäudekosten'!F33</f>
        <v>250</v>
      </c>
      <c r="F32" s="4" t="s">
        <v>48</v>
      </c>
      <c r="G32" s="4"/>
      <c r="H32" s="4"/>
      <c r="I32" s="4"/>
      <c r="J32" s="4"/>
      <c r="K32" s="4"/>
      <c r="L32" s="60"/>
      <c r="M32" s="62"/>
      <c r="N32" s="4"/>
      <c r="O32" s="4"/>
      <c r="P32" s="4"/>
    </row>
    <row r="33" spans="1:16" x14ac:dyDescent="0.2">
      <c r="A33" s="4"/>
      <c r="B33" s="4"/>
      <c r="C33" s="4" t="s">
        <v>52</v>
      </c>
      <c r="D33" s="4"/>
      <c r="E33" s="119">
        <v>0</v>
      </c>
      <c r="F33" s="4" t="s">
        <v>48</v>
      </c>
      <c r="G33" s="4"/>
      <c r="H33" s="4"/>
      <c r="I33" s="4"/>
      <c r="J33" s="4"/>
      <c r="K33" s="4"/>
      <c r="L33" s="60"/>
      <c r="M33" s="62"/>
      <c r="N33" s="4"/>
      <c r="O33" s="4"/>
      <c r="P33" s="4"/>
    </row>
    <row r="34" spans="1:16" x14ac:dyDescent="0.2">
      <c r="A34" s="4"/>
      <c r="B34" s="4"/>
      <c r="C34" s="4"/>
      <c r="D34" s="4"/>
      <c r="E34" s="4"/>
      <c r="F34" s="4"/>
      <c r="G34" s="4"/>
      <c r="H34" s="4"/>
      <c r="I34" s="4"/>
      <c r="J34" s="4"/>
      <c r="K34" s="4"/>
      <c r="L34" s="60"/>
      <c r="M34" s="62"/>
      <c r="N34" s="4"/>
      <c r="O34" s="4"/>
      <c r="P34" s="4"/>
    </row>
    <row r="35" spans="1:16" x14ac:dyDescent="0.2">
      <c r="A35" s="4"/>
      <c r="B35" s="47" t="s">
        <v>122</v>
      </c>
      <c r="C35" s="32"/>
      <c r="D35" s="32"/>
      <c r="E35" s="86">
        <f>E25*0.6*'1_Grunddaten_Gebäudekosten'!D10/100</f>
        <v>900</v>
      </c>
      <c r="F35" s="32" t="s">
        <v>48</v>
      </c>
      <c r="G35" s="32"/>
      <c r="H35" s="32"/>
      <c r="I35" s="32"/>
      <c r="J35" s="32"/>
      <c r="K35" s="32"/>
      <c r="L35" s="58">
        <f>E35*E6/100</f>
        <v>450</v>
      </c>
      <c r="M35" s="59">
        <f>L35/E5/1000</f>
        <v>1.8E-3</v>
      </c>
      <c r="N35" s="4"/>
      <c r="O35" s="4"/>
      <c r="P35" s="4"/>
    </row>
    <row r="36" spans="1:16" x14ac:dyDescent="0.2">
      <c r="A36" s="4"/>
      <c r="B36" s="4"/>
      <c r="C36" s="4"/>
      <c r="D36" s="4"/>
      <c r="E36" s="4"/>
      <c r="F36" s="4"/>
      <c r="G36" s="4"/>
      <c r="H36" s="4"/>
      <c r="I36" s="4"/>
      <c r="J36" s="4"/>
      <c r="K36" s="4"/>
      <c r="L36" s="60"/>
      <c r="M36" s="62"/>
      <c r="N36" s="4"/>
      <c r="O36" s="4"/>
      <c r="P36" s="4"/>
    </row>
    <row r="37" spans="1:16" x14ac:dyDescent="0.2">
      <c r="A37" s="4"/>
      <c r="B37" s="47" t="s">
        <v>19</v>
      </c>
      <c r="C37" s="32"/>
      <c r="D37" s="32"/>
      <c r="E37" s="32"/>
      <c r="F37" s="32"/>
      <c r="G37" s="32"/>
      <c r="H37" s="32"/>
      <c r="I37" s="32"/>
      <c r="J37" s="32"/>
      <c r="K37" s="32"/>
      <c r="L37" s="58">
        <f>SUM(E38:E39)*E6/100</f>
        <v>0</v>
      </c>
      <c r="M37" s="59">
        <f>L37/E5/1000</f>
        <v>0</v>
      </c>
      <c r="N37" s="4"/>
      <c r="O37" s="4"/>
      <c r="P37" s="4"/>
    </row>
    <row r="38" spans="1:16" x14ac:dyDescent="0.2">
      <c r="A38" s="4"/>
      <c r="B38" s="4"/>
      <c r="C38" s="4" t="s">
        <v>168</v>
      </c>
      <c r="D38" s="4"/>
      <c r="E38" s="119">
        <v>0</v>
      </c>
      <c r="F38" s="4" t="s">
        <v>48</v>
      </c>
      <c r="G38" s="4"/>
      <c r="H38" s="4"/>
      <c r="I38" s="4"/>
      <c r="J38" s="4"/>
      <c r="K38" s="4"/>
      <c r="L38" s="60"/>
      <c r="M38" s="61"/>
      <c r="N38" s="4"/>
      <c r="O38" s="4"/>
      <c r="P38" s="4"/>
    </row>
    <row r="39" spans="1:16" x14ac:dyDescent="0.2">
      <c r="A39" s="4"/>
      <c r="B39" s="4"/>
      <c r="C39" s="4" t="s">
        <v>78</v>
      </c>
      <c r="D39" s="4"/>
      <c r="E39" s="119">
        <v>0</v>
      </c>
      <c r="F39" s="4" t="s">
        <v>48</v>
      </c>
      <c r="G39" s="4"/>
      <c r="H39" s="4"/>
      <c r="I39" s="4"/>
      <c r="J39" s="4"/>
      <c r="K39" s="4"/>
      <c r="L39" s="60"/>
      <c r="M39" s="61"/>
      <c r="N39" s="4"/>
      <c r="O39" s="4"/>
      <c r="P39" s="4"/>
    </row>
    <row r="40" spans="1:16" x14ac:dyDescent="0.2">
      <c r="A40" s="4"/>
      <c r="B40" s="4"/>
      <c r="C40" s="4"/>
      <c r="D40" s="4"/>
      <c r="E40" s="4"/>
      <c r="F40" s="4"/>
      <c r="G40" s="4"/>
      <c r="H40" s="4"/>
      <c r="I40" s="4"/>
      <c r="J40" s="4"/>
      <c r="K40" s="4"/>
      <c r="L40" s="56" t="s">
        <v>28</v>
      </c>
      <c r="M40" s="57" t="s">
        <v>63</v>
      </c>
      <c r="N40" s="4"/>
      <c r="O40" s="4"/>
      <c r="P40" s="4"/>
    </row>
    <row r="41" spans="1:16" x14ac:dyDescent="0.2">
      <c r="A41" s="17" t="s">
        <v>139</v>
      </c>
      <c r="B41" s="9"/>
      <c r="C41" s="9"/>
      <c r="D41" s="9"/>
      <c r="E41" s="9"/>
      <c r="F41" s="9"/>
      <c r="G41" s="9"/>
      <c r="H41" s="9"/>
      <c r="I41" s="9"/>
      <c r="J41" s="9"/>
      <c r="K41" s="9"/>
      <c r="L41" s="63">
        <f>SUM(L10,L17,L21,L23,L31,L35,L37)</f>
        <v>11233.333333333334</v>
      </c>
      <c r="M41" s="64">
        <f>SUM(M10,M17,M21,M23,M31,M35,M37)</f>
        <v>4.4933333333333339E-2</v>
      </c>
      <c r="N41" s="4"/>
      <c r="O41" s="4"/>
      <c r="P41" s="4"/>
    </row>
    <row r="42" spans="1:16" x14ac:dyDescent="0.2">
      <c r="A42" s="4"/>
      <c r="B42" s="4"/>
      <c r="C42" s="4"/>
      <c r="D42" s="4"/>
      <c r="E42" s="4"/>
      <c r="F42" s="4"/>
      <c r="G42" s="4"/>
      <c r="H42" s="4"/>
      <c r="I42" s="4"/>
      <c r="J42" s="4"/>
      <c r="K42" s="4"/>
      <c r="L42" s="4"/>
      <c r="M42" s="4"/>
      <c r="N42" s="4"/>
      <c r="O42" s="4"/>
      <c r="P42" s="4"/>
    </row>
    <row r="43" spans="1:16" x14ac:dyDescent="0.2">
      <c r="A43" s="4"/>
      <c r="B43" s="4"/>
      <c r="C43" s="4"/>
      <c r="D43" s="4"/>
      <c r="E43" s="4"/>
      <c r="F43" s="4"/>
      <c r="G43" s="4"/>
      <c r="H43" s="4"/>
      <c r="I43" s="4"/>
      <c r="J43" s="4"/>
      <c r="K43" s="4"/>
      <c r="L43" s="4"/>
      <c r="M43" s="4"/>
      <c r="N43" s="4"/>
      <c r="O43" s="4"/>
      <c r="P43" s="4"/>
    </row>
    <row r="44" spans="1:16" x14ac:dyDescent="0.2">
      <c r="A44" s="4"/>
      <c r="B44" s="4"/>
      <c r="C44" s="4"/>
      <c r="D44" s="4"/>
      <c r="E44" s="4"/>
      <c r="F44" s="4"/>
      <c r="G44" s="4"/>
      <c r="H44" s="4"/>
      <c r="I44" s="4"/>
      <c r="J44" s="4"/>
      <c r="K44" s="4"/>
      <c r="L44" s="4"/>
      <c r="M44" s="4"/>
      <c r="N44" s="4"/>
      <c r="O44" s="4"/>
      <c r="P44" s="4"/>
    </row>
    <row r="45" spans="1:16" x14ac:dyDescent="0.2">
      <c r="A45" s="4"/>
      <c r="B45" s="4"/>
      <c r="C45" s="4"/>
      <c r="D45" s="4"/>
      <c r="E45" s="4"/>
      <c r="F45" s="4"/>
      <c r="G45" s="4"/>
      <c r="H45" s="4"/>
      <c r="I45" s="4"/>
      <c r="J45" s="4"/>
      <c r="K45" s="4"/>
      <c r="L45" s="4"/>
      <c r="M45" s="4"/>
      <c r="N45" s="4"/>
      <c r="O45" s="4"/>
      <c r="P45" s="4"/>
    </row>
    <row r="46" spans="1:16" x14ac:dyDescent="0.2">
      <c r="A46" s="4"/>
      <c r="B46" s="4"/>
      <c r="C46" s="4"/>
      <c r="D46" s="4"/>
      <c r="E46" s="4"/>
      <c r="F46" s="4"/>
      <c r="G46" s="4"/>
      <c r="H46" s="4"/>
      <c r="I46" s="4"/>
      <c r="J46" s="4"/>
      <c r="K46" s="4"/>
      <c r="L46" s="4"/>
      <c r="M46" s="4"/>
      <c r="N46" s="4"/>
      <c r="O46" s="4"/>
      <c r="P46" s="4"/>
    </row>
    <row r="47" spans="1:16" x14ac:dyDescent="0.2">
      <c r="A47" s="4"/>
      <c r="B47" s="4"/>
      <c r="C47" s="4"/>
      <c r="D47" s="4"/>
      <c r="E47" s="4"/>
      <c r="F47" s="4"/>
      <c r="G47" s="4"/>
      <c r="H47" s="4"/>
      <c r="I47" s="4"/>
      <c r="J47" s="4"/>
      <c r="K47" s="4"/>
      <c r="L47" s="4"/>
      <c r="M47" s="4"/>
      <c r="N47" s="4"/>
      <c r="O47" s="4"/>
      <c r="P47" s="4"/>
    </row>
    <row r="48" spans="1:16" x14ac:dyDescent="0.2">
      <c r="A48" s="4"/>
      <c r="B48" s="4"/>
      <c r="C48" s="4"/>
      <c r="D48" s="4"/>
      <c r="E48" s="4"/>
      <c r="F48" s="4"/>
      <c r="G48" s="4"/>
      <c r="H48" s="4"/>
      <c r="I48" s="4"/>
      <c r="J48" s="4"/>
      <c r="K48" s="4"/>
      <c r="L48" s="4"/>
      <c r="M48" s="4"/>
      <c r="N48" s="4"/>
      <c r="O48" s="4"/>
      <c r="P48" s="4"/>
    </row>
    <row r="49" spans="1:16" x14ac:dyDescent="0.2">
      <c r="A49" s="4"/>
      <c r="B49" s="4"/>
      <c r="C49" s="4"/>
      <c r="D49" s="4"/>
      <c r="E49" s="4"/>
      <c r="F49" s="4"/>
      <c r="G49" s="4"/>
      <c r="H49" s="4"/>
      <c r="I49" s="4"/>
      <c r="J49" s="4"/>
      <c r="K49" s="4"/>
      <c r="L49" s="4"/>
      <c r="M49" s="4"/>
      <c r="N49" s="4"/>
      <c r="O49" s="4"/>
      <c r="P49" s="4"/>
    </row>
    <row r="50" spans="1:16" x14ac:dyDescent="0.2">
      <c r="A50" s="4"/>
      <c r="B50" s="4"/>
      <c r="C50" s="4"/>
      <c r="D50" s="4"/>
      <c r="E50" s="4"/>
      <c r="F50" s="4"/>
      <c r="G50" s="4"/>
      <c r="H50" s="4"/>
      <c r="I50" s="4"/>
      <c r="J50" s="4"/>
      <c r="K50" s="4"/>
      <c r="L50" s="4"/>
      <c r="M50" s="4"/>
      <c r="N50" s="4"/>
      <c r="O50" s="4"/>
      <c r="P50" s="4"/>
    </row>
    <row r="51" spans="1:16" x14ac:dyDescent="0.2">
      <c r="A51" s="4"/>
      <c r="B51" s="4"/>
      <c r="C51" s="4"/>
      <c r="D51" s="4"/>
      <c r="E51" s="4"/>
      <c r="F51" s="4"/>
      <c r="G51" s="4"/>
      <c r="H51" s="4"/>
      <c r="I51" s="4"/>
      <c r="J51" s="4"/>
      <c r="K51" s="4"/>
      <c r="L51" s="4"/>
      <c r="M51" s="4"/>
      <c r="N51" s="4"/>
      <c r="O51" s="4"/>
      <c r="P51" s="4"/>
    </row>
    <row r="52" spans="1:16" x14ac:dyDescent="0.2">
      <c r="A52" s="4"/>
      <c r="B52" s="4"/>
      <c r="C52" s="4"/>
      <c r="D52" s="4"/>
      <c r="E52" s="4"/>
      <c r="F52" s="4"/>
      <c r="G52" s="4"/>
      <c r="H52" s="4"/>
      <c r="I52" s="4"/>
      <c r="J52" s="4"/>
      <c r="K52" s="4"/>
      <c r="L52" s="4"/>
      <c r="M52" s="4"/>
      <c r="N52" s="4"/>
      <c r="O52" s="4"/>
      <c r="P52" s="4"/>
    </row>
    <row r="53" spans="1:16" x14ac:dyDescent="0.2">
      <c r="A53" s="4"/>
      <c r="B53" s="4"/>
      <c r="C53" s="4"/>
      <c r="D53" s="4"/>
      <c r="E53" s="4"/>
      <c r="F53" s="4"/>
      <c r="G53" s="4"/>
      <c r="H53" s="4"/>
      <c r="I53" s="4"/>
      <c r="J53" s="4"/>
      <c r="K53" s="4"/>
      <c r="L53" s="4"/>
      <c r="M53" s="4"/>
      <c r="N53" s="4"/>
      <c r="O53" s="4"/>
      <c r="P53" s="4"/>
    </row>
    <row r="54" spans="1:16" x14ac:dyDescent="0.2">
      <c r="A54" s="4"/>
      <c r="B54" s="4"/>
      <c r="C54" s="4"/>
      <c r="D54" s="4"/>
      <c r="E54" s="4"/>
      <c r="F54" s="4"/>
      <c r="G54" s="4"/>
      <c r="H54" s="4"/>
      <c r="I54" s="4"/>
      <c r="J54" s="4"/>
      <c r="K54" s="4"/>
      <c r="L54" s="4"/>
      <c r="M54" s="4"/>
      <c r="N54" s="4"/>
      <c r="O54" s="4"/>
      <c r="P54" s="4"/>
    </row>
    <row r="55" spans="1:16" x14ac:dyDescent="0.2">
      <c r="A55" s="4"/>
      <c r="B55" s="4"/>
      <c r="C55" s="4"/>
      <c r="D55" s="4"/>
      <c r="E55" s="4"/>
      <c r="F55" s="4"/>
      <c r="G55" s="4"/>
      <c r="H55" s="4"/>
      <c r="I55" s="4"/>
      <c r="J55" s="4"/>
      <c r="K55" s="4"/>
      <c r="L55" s="4"/>
      <c r="M55" s="4"/>
      <c r="N55" s="4"/>
      <c r="O55" s="4"/>
      <c r="P55" s="4"/>
    </row>
    <row r="56" spans="1:16" x14ac:dyDescent="0.2">
      <c r="A56" s="4"/>
      <c r="B56" s="4"/>
      <c r="C56" s="4"/>
      <c r="D56" s="4"/>
      <c r="E56" s="4"/>
      <c r="F56" s="4"/>
      <c r="G56" s="4"/>
      <c r="H56" s="4"/>
      <c r="I56" s="4"/>
      <c r="J56" s="4"/>
      <c r="K56" s="4"/>
      <c r="L56" s="4"/>
      <c r="M56" s="4"/>
      <c r="N56" s="4"/>
      <c r="O56" s="4"/>
      <c r="P56" s="4"/>
    </row>
    <row r="57" spans="1:16" x14ac:dyDescent="0.2">
      <c r="A57" s="4"/>
      <c r="B57" s="4"/>
      <c r="C57" s="4"/>
      <c r="D57" s="4"/>
      <c r="E57" s="4"/>
      <c r="F57" s="4"/>
      <c r="G57" s="4"/>
      <c r="H57" s="4"/>
      <c r="I57" s="4"/>
      <c r="J57" s="4"/>
      <c r="K57" s="4"/>
      <c r="L57" s="4"/>
      <c r="M57" s="4"/>
      <c r="N57" s="4"/>
      <c r="O57" s="4"/>
      <c r="P57" s="4"/>
    </row>
    <row r="58" spans="1:16" x14ac:dyDescent="0.2">
      <c r="A58" s="4"/>
      <c r="B58" s="4"/>
      <c r="C58" s="4"/>
      <c r="D58" s="4"/>
      <c r="E58" s="4"/>
      <c r="F58" s="4"/>
      <c r="G58" s="4"/>
      <c r="H58" s="4"/>
      <c r="I58" s="4"/>
      <c r="J58" s="4"/>
      <c r="K58" s="4"/>
      <c r="L58" s="4"/>
      <c r="M58" s="4"/>
      <c r="N58" s="4"/>
      <c r="O58" s="4"/>
      <c r="P58" s="4"/>
    </row>
    <row r="59" spans="1:16" x14ac:dyDescent="0.2">
      <c r="A59" s="4"/>
      <c r="B59" s="4"/>
      <c r="C59" s="4"/>
      <c r="D59" s="4"/>
      <c r="E59" s="4"/>
      <c r="F59" s="4"/>
      <c r="G59" s="4"/>
      <c r="H59" s="4"/>
      <c r="I59" s="4"/>
      <c r="J59" s="4"/>
      <c r="K59" s="4"/>
      <c r="L59" s="4"/>
      <c r="M59" s="4"/>
      <c r="N59" s="4"/>
      <c r="O59" s="4"/>
      <c r="P59" s="4"/>
    </row>
    <row r="60" spans="1:16" x14ac:dyDescent="0.2">
      <c r="A60" s="4"/>
      <c r="B60" s="4"/>
      <c r="C60" s="4"/>
      <c r="D60" s="4"/>
      <c r="E60" s="4"/>
      <c r="F60" s="4"/>
      <c r="G60" s="4"/>
      <c r="H60" s="4"/>
      <c r="I60" s="4"/>
      <c r="J60" s="4"/>
      <c r="K60" s="4"/>
      <c r="L60" s="4"/>
      <c r="M60" s="4"/>
      <c r="N60" s="4"/>
      <c r="O60" s="4"/>
      <c r="P60" s="4"/>
    </row>
    <row r="61" spans="1:16" x14ac:dyDescent="0.2">
      <c r="A61" s="4"/>
      <c r="B61" s="4"/>
      <c r="C61" s="4"/>
      <c r="D61" s="4"/>
      <c r="E61" s="4"/>
      <c r="F61" s="4"/>
      <c r="G61" s="4"/>
      <c r="H61" s="4"/>
      <c r="I61" s="4"/>
      <c r="J61" s="4"/>
      <c r="K61" s="4"/>
      <c r="L61" s="4"/>
      <c r="M61" s="4"/>
      <c r="N61" s="4"/>
      <c r="O61" s="4"/>
      <c r="P61" s="4"/>
    </row>
    <row r="62" spans="1:16" x14ac:dyDescent="0.2">
      <c r="A62" s="4"/>
      <c r="B62" s="4"/>
      <c r="C62" s="4"/>
      <c r="D62" s="4"/>
      <c r="E62" s="4"/>
      <c r="F62" s="4"/>
      <c r="G62" s="4"/>
      <c r="H62" s="4"/>
      <c r="I62" s="4"/>
      <c r="J62" s="4"/>
      <c r="K62" s="4"/>
      <c r="L62" s="4"/>
      <c r="M62" s="4"/>
      <c r="N62" s="4"/>
      <c r="O62" s="4"/>
      <c r="P62" s="4"/>
    </row>
    <row r="63" spans="1:16" x14ac:dyDescent="0.2">
      <c r="A63" s="4"/>
      <c r="B63" s="4"/>
      <c r="C63" s="4"/>
      <c r="D63" s="4"/>
      <c r="E63" s="4"/>
      <c r="F63" s="4"/>
      <c r="G63" s="4"/>
      <c r="H63" s="4"/>
      <c r="I63" s="4"/>
      <c r="J63" s="4"/>
      <c r="K63" s="4"/>
      <c r="L63" s="4"/>
      <c r="M63" s="4"/>
      <c r="N63" s="4"/>
      <c r="O63" s="4"/>
      <c r="P63" s="4"/>
    </row>
    <row r="64" spans="1:16" x14ac:dyDescent="0.2">
      <c r="A64" s="4"/>
      <c r="B64" s="4"/>
      <c r="C64" s="4"/>
      <c r="D64" s="4"/>
      <c r="E64" s="4"/>
      <c r="F64" s="4"/>
      <c r="G64" s="4"/>
      <c r="H64" s="4"/>
      <c r="I64" s="4"/>
      <c r="J64" s="4"/>
      <c r="K64" s="4"/>
      <c r="L64" s="4"/>
      <c r="M64" s="4"/>
      <c r="N64" s="4"/>
      <c r="O64" s="4"/>
      <c r="P64" s="4"/>
    </row>
    <row r="65" spans="1:16" x14ac:dyDescent="0.2">
      <c r="A65" s="4"/>
      <c r="B65" s="4"/>
      <c r="C65" s="4"/>
      <c r="D65" s="4"/>
      <c r="E65" s="4"/>
      <c r="F65" s="4"/>
      <c r="G65" s="4"/>
      <c r="H65" s="4"/>
      <c r="I65" s="4"/>
      <c r="J65" s="4"/>
      <c r="K65" s="4"/>
      <c r="L65" s="4"/>
      <c r="M65" s="4"/>
      <c r="N65" s="4"/>
      <c r="O65" s="4"/>
      <c r="P65" s="4"/>
    </row>
    <row r="66" spans="1:16" x14ac:dyDescent="0.2">
      <c r="A66" s="4"/>
      <c r="B66" s="4"/>
      <c r="C66" s="4"/>
      <c r="D66" s="4"/>
      <c r="E66" s="4"/>
      <c r="F66" s="4"/>
      <c r="G66" s="4"/>
      <c r="H66" s="4"/>
      <c r="I66" s="4"/>
      <c r="J66" s="4"/>
      <c r="K66" s="4"/>
      <c r="L66" s="4"/>
      <c r="M66" s="4"/>
      <c r="N66" s="4"/>
      <c r="O66" s="4"/>
      <c r="P66" s="4"/>
    </row>
    <row r="67" spans="1:16" x14ac:dyDescent="0.2">
      <c r="A67" s="4"/>
      <c r="B67" s="4"/>
      <c r="C67" s="4"/>
      <c r="D67" s="4"/>
      <c r="E67" s="4"/>
      <c r="F67" s="4"/>
      <c r="G67" s="4"/>
      <c r="H67" s="4"/>
      <c r="I67" s="4"/>
      <c r="J67" s="4"/>
      <c r="K67" s="4"/>
      <c r="L67" s="4"/>
      <c r="M67" s="4"/>
      <c r="N67" s="4"/>
      <c r="O67" s="4"/>
      <c r="P67" s="4"/>
    </row>
    <row r="68" spans="1:16" x14ac:dyDescent="0.2">
      <c r="A68" s="4"/>
      <c r="B68" s="4"/>
      <c r="C68" s="4"/>
      <c r="D68" s="4"/>
      <c r="E68" s="4"/>
      <c r="F68" s="4"/>
      <c r="G68" s="4"/>
      <c r="H68" s="4"/>
      <c r="I68" s="4"/>
      <c r="J68" s="4"/>
      <c r="K68" s="4"/>
      <c r="L68" s="4"/>
      <c r="M68" s="4"/>
      <c r="N68" s="4"/>
      <c r="O68" s="4"/>
      <c r="P68" s="4"/>
    </row>
    <row r="69" spans="1:16" x14ac:dyDescent="0.2">
      <c r="A69" s="4"/>
      <c r="B69" s="4"/>
      <c r="C69" s="4"/>
      <c r="D69" s="4"/>
      <c r="E69" s="4"/>
      <c r="F69" s="4"/>
      <c r="G69" s="4"/>
      <c r="H69" s="4"/>
      <c r="I69" s="4"/>
      <c r="J69" s="4"/>
      <c r="K69" s="4"/>
      <c r="L69" s="4"/>
      <c r="M69" s="4"/>
      <c r="N69" s="4"/>
      <c r="O69" s="4"/>
      <c r="P69" s="4"/>
    </row>
    <row r="70" spans="1:16" x14ac:dyDescent="0.2">
      <c r="A70" s="4"/>
      <c r="B70" s="4"/>
      <c r="C70" s="4"/>
      <c r="D70" s="4"/>
      <c r="E70" s="4"/>
      <c r="F70" s="4"/>
      <c r="G70" s="4"/>
      <c r="H70" s="4"/>
      <c r="I70" s="4"/>
      <c r="J70" s="4"/>
      <c r="K70" s="4"/>
      <c r="L70" s="4"/>
      <c r="M70" s="4"/>
      <c r="N70" s="4"/>
      <c r="O70" s="4"/>
      <c r="P70" s="4"/>
    </row>
    <row r="71" spans="1:16" x14ac:dyDescent="0.2">
      <c r="A71" s="4"/>
      <c r="B71" s="4"/>
      <c r="C71" s="4"/>
      <c r="D71" s="4"/>
      <c r="E71" s="4"/>
      <c r="F71" s="4"/>
      <c r="G71" s="4"/>
      <c r="H71" s="4"/>
      <c r="I71" s="4"/>
      <c r="J71" s="4"/>
      <c r="K71" s="4"/>
      <c r="L71" s="4"/>
      <c r="M71" s="4"/>
      <c r="N71" s="4"/>
      <c r="O71" s="4"/>
      <c r="P71" s="4"/>
    </row>
    <row r="72" spans="1:16" x14ac:dyDescent="0.2">
      <c r="A72" s="4"/>
      <c r="B72" s="4"/>
      <c r="C72" s="4"/>
      <c r="D72" s="4"/>
      <c r="E72" s="4"/>
      <c r="F72" s="4"/>
      <c r="G72" s="4"/>
      <c r="H72" s="4"/>
      <c r="I72" s="4"/>
      <c r="J72" s="4"/>
      <c r="K72" s="4"/>
      <c r="L72" s="4"/>
      <c r="M72" s="4"/>
      <c r="N72" s="4"/>
      <c r="O72" s="4"/>
      <c r="P72" s="4"/>
    </row>
    <row r="73" spans="1:16" x14ac:dyDescent="0.2">
      <c r="A73" s="4"/>
      <c r="B73" s="4"/>
      <c r="C73" s="4"/>
      <c r="D73" s="4"/>
      <c r="E73" s="4"/>
      <c r="F73" s="4"/>
      <c r="G73" s="4"/>
      <c r="H73" s="4"/>
      <c r="I73" s="4"/>
      <c r="J73" s="4"/>
      <c r="K73" s="4"/>
      <c r="L73" s="4"/>
      <c r="M73" s="4"/>
      <c r="N73" s="4"/>
      <c r="O73" s="4"/>
      <c r="P73" s="4"/>
    </row>
    <row r="74" spans="1:16" x14ac:dyDescent="0.2">
      <c r="A74" s="4"/>
      <c r="B74" s="4"/>
      <c r="C74" s="4"/>
      <c r="D74" s="4"/>
      <c r="E74" s="4"/>
      <c r="F74" s="4"/>
      <c r="G74" s="4"/>
      <c r="H74" s="4"/>
      <c r="I74" s="4"/>
      <c r="J74" s="4"/>
      <c r="K74" s="4"/>
      <c r="L74" s="4"/>
      <c r="M74" s="4"/>
      <c r="N74" s="4"/>
      <c r="O74" s="4"/>
      <c r="P74" s="4"/>
    </row>
    <row r="75" spans="1:16" x14ac:dyDescent="0.2">
      <c r="A75" s="4"/>
      <c r="B75" s="4"/>
      <c r="C75" s="4"/>
      <c r="D75" s="4"/>
      <c r="E75" s="4"/>
      <c r="F75" s="4"/>
      <c r="G75" s="4"/>
      <c r="H75" s="4"/>
      <c r="I75" s="4"/>
      <c r="J75" s="4"/>
      <c r="K75" s="4"/>
      <c r="L75" s="4"/>
      <c r="M75" s="4"/>
      <c r="N75" s="4"/>
      <c r="O75" s="4"/>
      <c r="P75" s="4"/>
    </row>
    <row r="76" spans="1:16" x14ac:dyDescent="0.2">
      <c r="A76" s="4"/>
      <c r="B76" s="4"/>
      <c r="C76" s="4"/>
      <c r="D76" s="4"/>
      <c r="E76" s="4"/>
      <c r="F76" s="4"/>
      <c r="G76" s="4"/>
      <c r="H76" s="4"/>
      <c r="I76" s="4"/>
      <c r="J76" s="4"/>
      <c r="K76" s="4"/>
      <c r="L76" s="4"/>
      <c r="M76" s="4"/>
      <c r="N76" s="4"/>
      <c r="O76" s="4"/>
      <c r="P76" s="4"/>
    </row>
    <row r="77" spans="1:16" x14ac:dyDescent="0.2">
      <c r="A77" s="4"/>
      <c r="B77" s="4"/>
      <c r="C77" s="4"/>
      <c r="D77" s="4"/>
      <c r="E77" s="4"/>
      <c r="F77" s="4"/>
      <c r="G77" s="4"/>
      <c r="H77" s="4"/>
      <c r="I77" s="4"/>
      <c r="J77" s="4"/>
      <c r="K77" s="4"/>
      <c r="L77" s="4"/>
      <c r="M77" s="4"/>
      <c r="N77" s="4"/>
      <c r="O77" s="4"/>
      <c r="P77" s="4"/>
    </row>
    <row r="78" spans="1:16" x14ac:dyDescent="0.2">
      <c r="A78" s="4"/>
      <c r="B78" s="4"/>
      <c r="C78" s="4"/>
      <c r="D78" s="4"/>
      <c r="E78" s="4"/>
      <c r="F78" s="4"/>
      <c r="G78" s="4"/>
      <c r="H78" s="4"/>
      <c r="I78" s="4"/>
      <c r="J78" s="4"/>
      <c r="K78" s="4"/>
      <c r="L78" s="4"/>
      <c r="M78" s="4"/>
      <c r="N78" s="4"/>
      <c r="O78" s="4"/>
      <c r="P78" s="4"/>
    </row>
    <row r="79" spans="1:16" x14ac:dyDescent="0.2">
      <c r="A79" s="4"/>
      <c r="B79" s="4"/>
      <c r="C79" s="4"/>
      <c r="D79" s="4"/>
      <c r="E79" s="4"/>
      <c r="F79" s="4"/>
      <c r="G79" s="4"/>
      <c r="H79" s="4"/>
      <c r="I79" s="4"/>
      <c r="J79" s="4"/>
      <c r="K79" s="4"/>
      <c r="L79" s="4"/>
      <c r="M79" s="4"/>
      <c r="N79" s="4"/>
      <c r="O79" s="4"/>
      <c r="P79" s="4"/>
    </row>
    <row r="80" spans="1:16" x14ac:dyDescent="0.2">
      <c r="A80" s="4"/>
      <c r="B80" s="4"/>
      <c r="C80" s="4"/>
      <c r="D80" s="4"/>
      <c r="E80" s="4"/>
      <c r="F80" s="4"/>
      <c r="G80" s="4"/>
      <c r="H80" s="4"/>
      <c r="I80" s="4"/>
      <c r="J80" s="4"/>
      <c r="K80" s="4"/>
      <c r="L80" s="4"/>
      <c r="M80" s="4"/>
      <c r="N80" s="4"/>
      <c r="O80" s="4"/>
      <c r="P80" s="4"/>
    </row>
    <row r="81" spans="1:16" x14ac:dyDescent="0.2">
      <c r="A81" s="4"/>
      <c r="B81" s="4"/>
      <c r="C81" s="4"/>
      <c r="D81" s="4"/>
      <c r="E81" s="4"/>
      <c r="F81" s="4"/>
      <c r="G81" s="4"/>
      <c r="H81" s="4"/>
      <c r="I81" s="4"/>
      <c r="J81" s="4"/>
      <c r="K81" s="4"/>
      <c r="L81" s="4"/>
      <c r="M81" s="4"/>
      <c r="N81" s="4"/>
      <c r="O81" s="4"/>
      <c r="P81" s="4"/>
    </row>
    <row r="82" spans="1:16" x14ac:dyDescent="0.2">
      <c r="A82" s="4"/>
      <c r="B82" s="4"/>
      <c r="C82" s="4"/>
      <c r="D82" s="4"/>
      <c r="E82" s="4"/>
      <c r="F82" s="4"/>
      <c r="G82" s="4"/>
      <c r="H82" s="4"/>
      <c r="I82" s="4"/>
      <c r="J82" s="4"/>
      <c r="K82" s="4"/>
      <c r="L82" s="4"/>
      <c r="M82" s="4"/>
      <c r="N82" s="4"/>
      <c r="O82" s="4"/>
      <c r="P82" s="4"/>
    </row>
    <row r="83" spans="1:16" x14ac:dyDescent="0.2">
      <c r="A83" s="4"/>
      <c r="B83" s="4"/>
      <c r="C83" s="4"/>
      <c r="D83" s="4"/>
      <c r="E83" s="4"/>
      <c r="F83" s="4"/>
      <c r="G83" s="4"/>
      <c r="H83" s="4"/>
      <c r="I83" s="4"/>
      <c r="J83" s="4"/>
      <c r="K83" s="4"/>
      <c r="L83" s="4"/>
      <c r="M83" s="4"/>
      <c r="N83" s="4"/>
      <c r="O83" s="4"/>
      <c r="P83" s="4"/>
    </row>
    <row r="84" spans="1:16" x14ac:dyDescent="0.2">
      <c r="A84" s="4"/>
      <c r="B84" s="4"/>
      <c r="C84" s="4"/>
      <c r="D84" s="4"/>
      <c r="E84" s="4"/>
      <c r="F84" s="4"/>
      <c r="G84" s="4"/>
      <c r="H84" s="4"/>
      <c r="I84" s="4"/>
      <c r="J84" s="4"/>
      <c r="K84" s="4"/>
      <c r="L84" s="4"/>
      <c r="M84" s="4"/>
      <c r="N84" s="4"/>
      <c r="O84" s="4"/>
      <c r="P84" s="4"/>
    </row>
    <row r="85" spans="1:16" x14ac:dyDescent="0.2">
      <c r="A85" s="4"/>
      <c r="B85" s="4"/>
      <c r="C85" s="4"/>
      <c r="D85" s="4"/>
      <c r="E85" s="4"/>
      <c r="F85" s="4"/>
      <c r="G85" s="4"/>
      <c r="H85" s="4"/>
      <c r="I85" s="4"/>
      <c r="J85" s="4"/>
      <c r="K85" s="4"/>
      <c r="L85" s="4"/>
      <c r="M85" s="4"/>
      <c r="N85" s="4"/>
      <c r="O85" s="4"/>
      <c r="P85" s="4"/>
    </row>
    <row r="86" spans="1:16" x14ac:dyDescent="0.2">
      <c r="A86" s="4"/>
      <c r="B86" s="4"/>
      <c r="C86" s="4"/>
      <c r="D86" s="4"/>
      <c r="E86" s="4"/>
      <c r="F86" s="4"/>
      <c r="G86" s="4"/>
      <c r="H86" s="4"/>
      <c r="I86" s="4"/>
      <c r="J86" s="4"/>
      <c r="K86" s="4"/>
      <c r="L86" s="4"/>
      <c r="M86" s="4"/>
      <c r="N86" s="4"/>
      <c r="O86" s="4"/>
      <c r="P86" s="4"/>
    </row>
    <row r="87" spans="1:16" x14ac:dyDescent="0.2">
      <c r="A87" s="4"/>
      <c r="B87" s="4"/>
      <c r="C87" s="4"/>
      <c r="D87" s="4"/>
      <c r="E87" s="4"/>
      <c r="F87" s="4"/>
      <c r="G87" s="4"/>
      <c r="H87" s="4"/>
      <c r="I87" s="4"/>
      <c r="J87" s="4"/>
      <c r="K87" s="4"/>
      <c r="L87" s="4"/>
      <c r="M87" s="4"/>
      <c r="N87" s="4"/>
      <c r="O87" s="4"/>
      <c r="P87" s="4"/>
    </row>
    <row r="88" spans="1:16" x14ac:dyDescent="0.2">
      <c r="A88" s="4"/>
      <c r="B88" s="4"/>
      <c r="C88" s="4"/>
      <c r="D88" s="4"/>
      <c r="E88" s="4"/>
      <c r="F88" s="4"/>
      <c r="G88" s="4"/>
      <c r="H88" s="4"/>
      <c r="I88" s="4"/>
      <c r="J88" s="4"/>
      <c r="K88" s="4"/>
      <c r="L88" s="4"/>
      <c r="M88" s="4"/>
      <c r="N88" s="4"/>
      <c r="O88" s="4"/>
      <c r="P88" s="4"/>
    </row>
    <row r="89" spans="1:16" x14ac:dyDescent="0.2">
      <c r="A89" s="4"/>
      <c r="B89" s="4"/>
      <c r="C89" s="4"/>
      <c r="D89" s="4"/>
      <c r="E89" s="4"/>
      <c r="F89" s="4"/>
      <c r="G89" s="4"/>
      <c r="H89" s="4"/>
      <c r="I89" s="4"/>
      <c r="J89" s="4"/>
      <c r="K89" s="4"/>
      <c r="L89" s="4"/>
      <c r="M89" s="4"/>
      <c r="N89" s="4"/>
      <c r="O89" s="4"/>
      <c r="P89" s="4"/>
    </row>
    <row r="90" spans="1:16" x14ac:dyDescent="0.2">
      <c r="A90" s="4"/>
      <c r="B90" s="4"/>
      <c r="C90" s="4"/>
      <c r="D90" s="4"/>
      <c r="E90" s="4"/>
      <c r="F90" s="4"/>
      <c r="G90" s="4"/>
      <c r="H90" s="4"/>
      <c r="I90" s="4"/>
      <c r="J90" s="4"/>
      <c r="K90" s="4"/>
      <c r="L90" s="4"/>
      <c r="M90" s="4"/>
      <c r="N90" s="4"/>
      <c r="O90" s="4"/>
      <c r="P90" s="4"/>
    </row>
    <row r="91" spans="1:16" x14ac:dyDescent="0.2">
      <c r="A91" s="4"/>
      <c r="B91" s="4"/>
      <c r="C91" s="4"/>
      <c r="D91" s="4"/>
      <c r="E91" s="4"/>
      <c r="F91" s="4"/>
      <c r="G91" s="4"/>
      <c r="H91" s="4"/>
      <c r="I91" s="4"/>
      <c r="J91" s="4"/>
      <c r="K91" s="4"/>
      <c r="L91" s="4"/>
      <c r="M91" s="4"/>
      <c r="N91" s="4"/>
      <c r="O91" s="4"/>
      <c r="P91" s="4"/>
    </row>
    <row r="92" spans="1:16" x14ac:dyDescent="0.2">
      <c r="A92" s="4"/>
      <c r="B92" s="4"/>
      <c r="C92" s="4"/>
      <c r="D92" s="4"/>
      <c r="E92" s="4"/>
      <c r="F92" s="4"/>
      <c r="G92" s="4"/>
      <c r="H92" s="4"/>
      <c r="I92" s="4"/>
      <c r="J92" s="4"/>
      <c r="K92" s="4"/>
      <c r="L92" s="4"/>
      <c r="M92" s="4"/>
      <c r="N92" s="4"/>
      <c r="O92" s="4"/>
      <c r="P92" s="4"/>
    </row>
    <row r="93" spans="1:16" x14ac:dyDescent="0.2">
      <c r="A93" s="4"/>
      <c r="B93" s="4"/>
      <c r="C93" s="4"/>
      <c r="D93" s="4"/>
      <c r="E93" s="4"/>
      <c r="F93" s="4"/>
      <c r="G93" s="4"/>
      <c r="H93" s="4"/>
      <c r="I93" s="4"/>
      <c r="J93" s="4"/>
      <c r="K93" s="4"/>
      <c r="L93" s="4"/>
      <c r="M93" s="4"/>
      <c r="N93" s="4"/>
      <c r="O93" s="4"/>
      <c r="P93" s="4"/>
    </row>
    <row r="94" spans="1:16" x14ac:dyDescent="0.2">
      <c r="A94" s="4"/>
      <c r="B94" s="4"/>
      <c r="C94" s="4"/>
      <c r="D94" s="4"/>
      <c r="E94" s="4"/>
      <c r="F94" s="4"/>
      <c r="G94" s="4"/>
      <c r="H94" s="4"/>
      <c r="I94" s="4"/>
      <c r="J94" s="4"/>
      <c r="K94" s="4"/>
      <c r="L94" s="4"/>
      <c r="M94" s="4"/>
      <c r="N94" s="4"/>
      <c r="O94" s="4"/>
      <c r="P94" s="4"/>
    </row>
    <row r="95" spans="1:16" x14ac:dyDescent="0.2">
      <c r="A95" s="4"/>
      <c r="B95" s="4"/>
      <c r="C95" s="4"/>
      <c r="D95" s="4"/>
      <c r="E95" s="4"/>
      <c r="F95" s="4"/>
      <c r="G95" s="4"/>
      <c r="H95" s="4"/>
      <c r="I95" s="4"/>
      <c r="J95" s="4"/>
      <c r="K95" s="4"/>
      <c r="L95" s="4"/>
      <c r="M95" s="4"/>
      <c r="N95" s="4"/>
      <c r="O95" s="4"/>
      <c r="P95" s="4"/>
    </row>
    <row r="96" spans="1:16" x14ac:dyDescent="0.2">
      <c r="A96" s="4"/>
      <c r="B96" s="4"/>
      <c r="C96" s="4"/>
      <c r="D96" s="4"/>
      <c r="E96" s="4"/>
      <c r="F96" s="4"/>
      <c r="G96" s="4"/>
      <c r="H96" s="4"/>
      <c r="I96" s="4"/>
      <c r="J96" s="4"/>
      <c r="K96" s="4"/>
      <c r="L96" s="4"/>
      <c r="M96" s="4"/>
      <c r="N96" s="4"/>
      <c r="O96" s="4"/>
      <c r="P96" s="4"/>
    </row>
    <row r="97" spans="1:16" x14ac:dyDescent="0.2">
      <c r="A97" s="4"/>
      <c r="B97" s="4"/>
      <c r="C97" s="4"/>
      <c r="D97" s="4"/>
      <c r="E97" s="4"/>
      <c r="F97" s="4"/>
      <c r="G97" s="4"/>
      <c r="H97" s="4"/>
      <c r="I97" s="4"/>
      <c r="J97" s="4"/>
      <c r="K97" s="4"/>
      <c r="L97" s="4"/>
      <c r="M97" s="4"/>
      <c r="N97" s="4"/>
      <c r="O97" s="4"/>
      <c r="P97" s="4"/>
    </row>
    <row r="98" spans="1:16" x14ac:dyDescent="0.2">
      <c r="A98" s="4"/>
      <c r="B98" s="4"/>
      <c r="C98" s="4"/>
      <c r="D98" s="4"/>
      <c r="E98" s="4"/>
      <c r="F98" s="4"/>
      <c r="G98" s="4"/>
      <c r="H98" s="4"/>
      <c r="I98" s="4"/>
      <c r="J98" s="4"/>
      <c r="K98" s="4"/>
      <c r="L98" s="4"/>
      <c r="M98" s="4"/>
      <c r="N98" s="4"/>
      <c r="O98" s="4"/>
      <c r="P98" s="4"/>
    </row>
    <row r="99" spans="1:16" x14ac:dyDescent="0.2">
      <c r="A99" s="4"/>
      <c r="B99" s="4"/>
      <c r="C99" s="4"/>
      <c r="D99" s="4"/>
      <c r="E99" s="4"/>
      <c r="F99" s="4"/>
      <c r="G99" s="4"/>
      <c r="H99" s="4"/>
      <c r="I99" s="4"/>
      <c r="J99" s="4"/>
      <c r="K99" s="4"/>
      <c r="L99" s="4"/>
      <c r="M99" s="4"/>
      <c r="N99" s="4"/>
      <c r="O99" s="4"/>
      <c r="P99" s="4"/>
    </row>
    <row r="100" spans="1:16" x14ac:dyDescent="0.2">
      <c r="A100" s="4"/>
      <c r="B100" s="4"/>
      <c r="C100" s="4"/>
      <c r="D100" s="4"/>
      <c r="E100" s="4"/>
      <c r="F100" s="4"/>
      <c r="G100" s="4"/>
      <c r="H100" s="4"/>
      <c r="I100" s="4"/>
    </row>
    <row r="101" spans="1:16" x14ac:dyDescent="0.2">
      <c r="A101" s="4"/>
      <c r="B101" s="4"/>
      <c r="C101" s="4"/>
      <c r="D101" s="4"/>
      <c r="E101" s="4"/>
      <c r="F101" s="4"/>
      <c r="G101" s="4"/>
      <c r="H101" s="4"/>
      <c r="I101" s="4"/>
    </row>
    <row r="102" spans="1:16" x14ac:dyDescent="0.2">
      <c r="A102" s="4"/>
      <c r="B102" s="4"/>
      <c r="C102" s="4"/>
      <c r="D102" s="4"/>
      <c r="E102" s="4"/>
      <c r="F102" s="4"/>
      <c r="G102" s="4"/>
      <c r="H102" s="4"/>
      <c r="I102" s="4"/>
    </row>
    <row r="103" spans="1:16" x14ac:dyDescent="0.2">
      <c r="A103" s="4"/>
      <c r="B103" s="4"/>
      <c r="C103" s="4"/>
      <c r="D103" s="4"/>
      <c r="E103" s="4"/>
      <c r="F103" s="4"/>
      <c r="G103" s="4"/>
      <c r="H103" s="4"/>
      <c r="I103" s="4"/>
    </row>
    <row r="104" spans="1:16" x14ac:dyDescent="0.2">
      <c r="A104" s="4"/>
      <c r="B104" s="4"/>
      <c r="C104" s="4"/>
      <c r="D104" s="4"/>
      <c r="E104" s="4"/>
      <c r="F104" s="4"/>
      <c r="G104" s="4"/>
      <c r="H104" s="4"/>
      <c r="I104" s="4"/>
    </row>
    <row r="105" spans="1:16" x14ac:dyDescent="0.2">
      <c r="A105" s="4"/>
      <c r="B105" s="4"/>
      <c r="C105" s="4"/>
      <c r="D105" s="4"/>
      <c r="E105" s="4"/>
      <c r="F105" s="4"/>
      <c r="G105" s="4"/>
      <c r="H105" s="4"/>
      <c r="I105" s="4"/>
    </row>
  </sheetData>
  <mergeCells count="15">
    <mergeCell ref="E15:F15"/>
    <mergeCell ref="G15:H15"/>
    <mergeCell ref="I15:J15"/>
    <mergeCell ref="L15:M15"/>
    <mergeCell ref="G29:H29"/>
    <mergeCell ref="I29:J29"/>
    <mergeCell ref="L29:M29"/>
    <mergeCell ref="G19:H19"/>
    <mergeCell ref="I19:J19"/>
    <mergeCell ref="L19:M19"/>
    <mergeCell ref="F1:I1"/>
    <mergeCell ref="E8:F8"/>
    <mergeCell ref="G8:H8"/>
    <mergeCell ref="I8:J8"/>
    <mergeCell ref="L8:M8"/>
  </mergeCells>
  <pageMargins left="0.25" right="0.25"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06"/>
  <sheetViews>
    <sheetView showGridLines="0" zoomScale="110" zoomScaleNormal="110" zoomScalePageLayoutView="110" workbookViewId="0">
      <selection activeCell="A72" sqref="A72"/>
    </sheetView>
  </sheetViews>
  <sheetFormatPr baseColWidth="10" defaultColWidth="10.875" defaultRowHeight="12" x14ac:dyDescent="0.2"/>
  <cols>
    <col min="1" max="4" width="3.125" style="4" customWidth="1"/>
    <col min="5" max="5" width="26.625" style="4" customWidth="1"/>
    <col min="6" max="6" width="7.625" style="4" customWidth="1"/>
    <col min="7" max="11" width="4" style="4" customWidth="1"/>
    <col min="12" max="12" width="2.125" style="4" customWidth="1"/>
    <col min="13" max="15" width="7.375" style="4" customWidth="1"/>
    <col min="16" max="16384" width="10.875" style="4"/>
  </cols>
  <sheetData>
    <row r="1" spans="1:15" ht="15.75" x14ac:dyDescent="0.25">
      <c r="A1" s="3" t="s">
        <v>33</v>
      </c>
      <c r="F1" s="150" t="s">
        <v>152</v>
      </c>
      <c r="G1" s="166" t="str">
        <f>'2_Lagerkosten'!F1</f>
        <v>Zwiebeln im 1-kg-Netz</v>
      </c>
      <c r="H1" s="166"/>
      <c r="I1" s="166"/>
      <c r="J1" s="166"/>
      <c r="K1" s="166"/>
    </row>
    <row r="2" spans="1:15" ht="9.75" customHeight="1" x14ac:dyDescent="0.2"/>
    <row r="3" spans="1:15" x14ac:dyDescent="0.2">
      <c r="A3" s="36" t="s">
        <v>41</v>
      </c>
      <c r="B3" s="6"/>
      <c r="C3" s="6"/>
      <c r="D3" s="6"/>
      <c r="E3" s="6"/>
      <c r="F3" s="6"/>
      <c r="G3" s="6"/>
      <c r="H3" s="6"/>
      <c r="I3" s="6"/>
      <c r="J3" s="6"/>
      <c r="K3" s="6"/>
      <c r="L3" s="6"/>
      <c r="M3" s="75"/>
      <c r="N3" s="76"/>
      <c r="O3" s="76"/>
    </row>
    <row r="4" spans="1:15" x14ac:dyDescent="0.2">
      <c r="B4" s="4" t="s">
        <v>117</v>
      </c>
      <c r="F4" s="123">
        <v>1</v>
      </c>
      <c r="G4" s="4" t="s">
        <v>82</v>
      </c>
      <c r="M4" s="54"/>
      <c r="N4" s="55"/>
      <c r="O4" s="55"/>
    </row>
    <row r="5" spans="1:15" x14ac:dyDescent="0.2">
      <c r="B5" s="4" t="s">
        <v>103</v>
      </c>
      <c r="F5" s="119">
        <f>'3_Rüstkosten'!E5*1000</f>
        <v>250000</v>
      </c>
      <c r="G5" s="4" t="s">
        <v>95</v>
      </c>
      <c r="M5" s="54"/>
      <c r="N5" s="55"/>
      <c r="O5" s="55"/>
    </row>
    <row r="6" spans="1:15" x14ac:dyDescent="0.2">
      <c r="B6" s="4" t="s">
        <v>96</v>
      </c>
      <c r="F6" s="124">
        <v>0.7</v>
      </c>
      <c r="G6" s="4" t="s">
        <v>86</v>
      </c>
      <c r="M6" s="54"/>
      <c r="N6" s="55"/>
      <c r="O6" s="55"/>
    </row>
    <row r="7" spans="1:15" x14ac:dyDescent="0.2">
      <c r="B7" s="4" t="s">
        <v>125</v>
      </c>
      <c r="F7" s="119">
        <v>350000</v>
      </c>
      <c r="G7" s="4" t="s">
        <v>95</v>
      </c>
      <c r="M7" s="54"/>
      <c r="N7" s="55"/>
      <c r="O7" s="55"/>
    </row>
    <row r="8" spans="1:15" ht="7.5" customHeight="1" x14ac:dyDescent="0.2">
      <c r="M8" s="54"/>
      <c r="N8" s="55"/>
      <c r="O8" s="55"/>
    </row>
    <row r="9" spans="1:15" x14ac:dyDescent="0.2">
      <c r="A9" s="36" t="s">
        <v>2</v>
      </c>
      <c r="B9" s="6"/>
      <c r="C9" s="6"/>
      <c r="D9" s="6"/>
      <c r="E9" s="6"/>
      <c r="F9" s="177" t="s">
        <v>56</v>
      </c>
      <c r="G9" s="177"/>
      <c r="H9" s="178" t="s">
        <v>58</v>
      </c>
      <c r="I9" s="179"/>
      <c r="J9" s="180" t="s">
        <v>59</v>
      </c>
      <c r="K9" s="180"/>
      <c r="L9" s="39"/>
      <c r="M9" s="170" t="s">
        <v>62</v>
      </c>
      <c r="N9" s="169"/>
      <c r="O9" s="169"/>
    </row>
    <row r="10" spans="1:15" x14ac:dyDescent="0.2">
      <c r="F10" s="93" t="s">
        <v>53</v>
      </c>
      <c r="G10" s="94" t="s">
        <v>57</v>
      </c>
      <c r="H10" s="96" t="s">
        <v>53</v>
      </c>
      <c r="I10" s="94" t="s">
        <v>57</v>
      </c>
      <c r="J10" s="96" t="s">
        <v>53</v>
      </c>
      <c r="K10" s="92" t="s">
        <v>57</v>
      </c>
      <c r="L10" s="11"/>
      <c r="M10" s="56" t="s">
        <v>28</v>
      </c>
      <c r="N10" s="57" t="s">
        <v>55</v>
      </c>
      <c r="O10" s="57" t="s">
        <v>63</v>
      </c>
    </row>
    <row r="11" spans="1:15" x14ac:dyDescent="0.2">
      <c r="B11" s="47" t="s">
        <v>84</v>
      </c>
      <c r="C11" s="47"/>
      <c r="D11" s="47"/>
      <c r="E11" s="47"/>
      <c r="F11" s="136"/>
      <c r="G11" s="137"/>
      <c r="H11" s="138"/>
      <c r="I11" s="137"/>
      <c r="J11" s="138"/>
      <c r="K11" s="139"/>
      <c r="L11" s="50"/>
      <c r="M11" s="58">
        <f>SUM(G12:G13,I12:I13,K12:K13)*F5/1000</f>
        <v>12500</v>
      </c>
      <c r="N11" s="59">
        <f>M11/(F5/F4)</f>
        <v>0.05</v>
      </c>
      <c r="O11" s="59">
        <f>M11/F5</f>
        <v>0.05</v>
      </c>
    </row>
    <row r="12" spans="1:15" x14ac:dyDescent="0.2">
      <c r="C12" s="4" t="s">
        <v>113</v>
      </c>
      <c r="F12" s="125">
        <v>0.1</v>
      </c>
      <c r="G12" s="95">
        <f>F12*'1_Grunddaten_Gebäudekosten'!D4</f>
        <v>4</v>
      </c>
      <c r="H12" s="126">
        <v>0.2</v>
      </c>
      <c r="I12" s="95">
        <f>H12*'1_Grunddaten_Gebäudekosten'!D5</f>
        <v>6</v>
      </c>
      <c r="J12" s="126">
        <v>1.5</v>
      </c>
      <c r="K12" s="97">
        <f>J12*'1_Grunddaten_Gebäudekosten'!D6</f>
        <v>33</v>
      </c>
      <c r="M12" s="54"/>
      <c r="N12" s="55"/>
      <c r="O12" s="55"/>
    </row>
    <row r="13" spans="1:15" x14ac:dyDescent="0.2">
      <c r="C13" s="4" t="s">
        <v>34</v>
      </c>
      <c r="F13" s="125">
        <v>0.1</v>
      </c>
      <c r="G13" s="95">
        <f>F13*'1_Grunddaten_Gebäudekosten'!D4</f>
        <v>4</v>
      </c>
      <c r="H13" s="126">
        <v>0.1</v>
      </c>
      <c r="I13" s="95">
        <f>H13*'1_Grunddaten_Gebäudekosten'!D5</f>
        <v>3</v>
      </c>
      <c r="J13" s="126">
        <v>0</v>
      </c>
      <c r="K13" s="97">
        <f>J13*'1_Grunddaten_Gebäudekosten'!D6</f>
        <v>0</v>
      </c>
      <c r="M13" s="54"/>
      <c r="N13" s="55"/>
      <c r="O13" s="55"/>
    </row>
    <row r="14" spans="1:15" x14ac:dyDescent="0.2">
      <c r="C14" s="14" t="s">
        <v>97</v>
      </c>
      <c r="M14" s="54"/>
      <c r="N14" s="55"/>
      <c r="O14" s="55"/>
    </row>
    <row r="15" spans="1:15" ht="7.5" customHeight="1" x14ac:dyDescent="0.2">
      <c r="C15" s="14"/>
      <c r="M15" s="54"/>
      <c r="N15" s="55"/>
      <c r="O15" s="55"/>
    </row>
    <row r="16" spans="1:15" ht="12" customHeight="1" x14ac:dyDescent="0.2">
      <c r="A16" s="36" t="s">
        <v>31</v>
      </c>
      <c r="B16" s="6"/>
      <c r="C16" s="6"/>
      <c r="D16" s="6"/>
      <c r="E16" s="13"/>
      <c r="F16" s="168" t="s">
        <v>60</v>
      </c>
      <c r="G16" s="168"/>
      <c r="H16" s="6"/>
      <c r="I16" s="6"/>
      <c r="J16" s="6"/>
      <c r="K16" s="6"/>
      <c r="L16" s="6"/>
      <c r="M16" s="170" t="s">
        <v>62</v>
      </c>
      <c r="N16" s="169"/>
      <c r="O16" s="169"/>
    </row>
    <row r="17" spans="1:15" x14ac:dyDescent="0.2">
      <c r="A17" s="12"/>
      <c r="E17" s="148"/>
      <c r="F17" s="11" t="s">
        <v>53</v>
      </c>
      <c r="G17" s="4" t="s">
        <v>57</v>
      </c>
      <c r="M17" s="56" t="s">
        <v>28</v>
      </c>
      <c r="N17" s="57" t="s">
        <v>55</v>
      </c>
      <c r="O17" s="57" t="s">
        <v>63</v>
      </c>
    </row>
    <row r="18" spans="1:15" x14ac:dyDescent="0.2">
      <c r="A18" s="12"/>
      <c r="B18" s="47" t="s">
        <v>151</v>
      </c>
      <c r="C18" s="47"/>
      <c r="D18" s="49"/>
      <c r="E18" s="149"/>
      <c r="F18" s="161">
        <v>100</v>
      </c>
      <c r="G18" s="32">
        <f>F18*'1_Grunddaten_Gebäudekosten'!D8</f>
        <v>1900</v>
      </c>
      <c r="H18" s="32"/>
      <c r="I18" s="32"/>
      <c r="J18" s="32"/>
      <c r="K18" s="32"/>
      <c r="L18" s="32"/>
      <c r="M18" s="58">
        <f>G18</f>
        <v>1900</v>
      </c>
      <c r="N18" s="59">
        <f>O18/F4</f>
        <v>7.6E-3</v>
      </c>
      <c r="O18" s="59">
        <f>M18/F5</f>
        <v>7.6E-3</v>
      </c>
    </row>
    <row r="19" spans="1:15" ht="7.5" customHeight="1" x14ac:dyDescent="0.2">
      <c r="M19" s="54"/>
      <c r="N19" s="55"/>
      <c r="O19" s="55"/>
    </row>
    <row r="20" spans="1:15" x14ac:dyDescent="0.2">
      <c r="A20" s="36" t="s">
        <v>150</v>
      </c>
      <c r="B20" s="6"/>
      <c r="C20" s="6"/>
      <c r="D20" s="6"/>
      <c r="E20" s="6"/>
      <c r="F20" s="6"/>
      <c r="G20" s="6"/>
      <c r="H20" s="6"/>
      <c r="I20" s="6"/>
      <c r="J20" s="6"/>
      <c r="K20" s="6"/>
      <c r="L20" s="6"/>
      <c r="M20" s="170" t="s">
        <v>62</v>
      </c>
      <c r="N20" s="169"/>
      <c r="O20" s="169"/>
    </row>
    <row r="21" spans="1:15" x14ac:dyDescent="0.2">
      <c r="A21" s="12"/>
      <c r="M21" s="56" t="s">
        <v>28</v>
      </c>
      <c r="N21" s="57" t="s">
        <v>55</v>
      </c>
      <c r="O21" s="57" t="s">
        <v>63</v>
      </c>
    </row>
    <row r="22" spans="1:15" ht="14.1" customHeight="1" x14ac:dyDescent="0.2">
      <c r="A22" s="12"/>
      <c r="B22" s="47" t="s">
        <v>80</v>
      </c>
      <c r="C22" s="32"/>
      <c r="D22" s="32"/>
      <c r="E22" s="32"/>
      <c r="F22" s="174" t="s">
        <v>154</v>
      </c>
      <c r="G22" s="174"/>
      <c r="H22" s="174"/>
      <c r="I22" s="174"/>
      <c r="J22" s="174"/>
      <c r="K22" s="32"/>
      <c r="L22" s="32"/>
      <c r="M22" s="58">
        <f>SUM(F23,F26:F29)/F7*F5</f>
        <v>14511.904761904761</v>
      </c>
      <c r="N22" s="59">
        <f>O22*F4</f>
        <v>5.8047619047619049E-2</v>
      </c>
      <c r="O22" s="59">
        <f>M22/F5</f>
        <v>5.8047619047619049E-2</v>
      </c>
    </row>
    <row r="23" spans="1:15" x14ac:dyDescent="0.2">
      <c r="A23" s="12"/>
      <c r="C23" s="4" t="s">
        <v>71</v>
      </c>
      <c r="F23" s="80">
        <f>F24/F25</f>
        <v>16666.666666666668</v>
      </c>
      <c r="G23" s="4" t="s">
        <v>48</v>
      </c>
      <c r="M23" s="54"/>
      <c r="N23" s="55"/>
      <c r="O23" s="78"/>
    </row>
    <row r="24" spans="1:15" x14ac:dyDescent="0.2">
      <c r="D24" s="4" t="s">
        <v>7</v>
      </c>
      <c r="F24" s="119">
        <v>100000</v>
      </c>
      <c r="G24" s="4" t="s">
        <v>77</v>
      </c>
      <c r="M24" s="54"/>
      <c r="N24" s="55"/>
      <c r="O24" s="78"/>
    </row>
    <row r="25" spans="1:15" x14ac:dyDescent="0.2">
      <c r="D25" s="4" t="s">
        <v>14</v>
      </c>
      <c r="F25" s="122">
        <v>6</v>
      </c>
      <c r="G25" s="4" t="s">
        <v>47</v>
      </c>
      <c r="M25" s="54"/>
      <c r="N25" s="55"/>
      <c r="O25" s="78"/>
    </row>
    <row r="26" spans="1:15" x14ac:dyDescent="0.2">
      <c r="C26" s="4" t="s">
        <v>9</v>
      </c>
      <c r="F26" s="119">
        <v>500</v>
      </c>
      <c r="G26" s="4" t="s">
        <v>48</v>
      </c>
      <c r="M26" s="54"/>
      <c r="N26" s="55"/>
      <c r="O26" s="78"/>
    </row>
    <row r="27" spans="1:15" x14ac:dyDescent="0.2">
      <c r="C27" s="4" t="s">
        <v>23</v>
      </c>
      <c r="F27" s="119">
        <v>100</v>
      </c>
      <c r="G27" s="4" t="s">
        <v>48</v>
      </c>
      <c r="M27" s="54"/>
      <c r="N27" s="55"/>
      <c r="O27" s="78"/>
    </row>
    <row r="28" spans="1:15" x14ac:dyDescent="0.2">
      <c r="C28" s="4" t="s">
        <v>11</v>
      </c>
      <c r="F28" s="80">
        <f>'1_Grunddaten_Gebäudekosten'!G33</f>
        <v>1250</v>
      </c>
      <c r="G28" s="4" t="s">
        <v>48</v>
      </c>
      <c r="M28" s="54"/>
      <c r="N28" s="55"/>
      <c r="O28" s="78"/>
    </row>
    <row r="29" spans="1:15" x14ac:dyDescent="0.2">
      <c r="C29" s="4" t="s">
        <v>17</v>
      </c>
      <c r="F29" s="80">
        <f>F24*0.6*'1_Grunddaten_Gebäudekosten'!D10/100</f>
        <v>1800</v>
      </c>
      <c r="G29" s="4" t="s">
        <v>48</v>
      </c>
      <c r="M29" s="54"/>
      <c r="N29" s="55"/>
      <c r="O29" s="78"/>
    </row>
    <row r="30" spans="1:15" x14ac:dyDescent="0.2">
      <c r="F30" s="80"/>
      <c r="M30" s="54"/>
      <c r="N30" s="55"/>
      <c r="O30" s="78"/>
    </row>
    <row r="31" spans="1:15" x14ac:dyDescent="0.2">
      <c r="B31" s="47" t="s">
        <v>32</v>
      </c>
      <c r="C31" s="32"/>
      <c r="D31" s="32"/>
      <c r="E31" s="32"/>
      <c r="F31" s="86"/>
      <c r="G31" s="32"/>
      <c r="H31" s="32"/>
      <c r="I31" s="32"/>
      <c r="J31" s="32"/>
      <c r="K31" s="32"/>
      <c r="L31" s="32"/>
      <c r="M31" s="58">
        <f>F32*F33/100</f>
        <v>3460</v>
      </c>
      <c r="N31" s="59">
        <f>O31*F4</f>
        <v>1.384E-2</v>
      </c>
      <c r="O31" s="59">
        <f>M31/F5</f>
        <v>1.384E-2</v>
      </c>
    </row>
    <row r="32" spans="1:15" x14ac:dyDescent="0.2">
      <c r="B32" s="12"/>
      <c r="C32" s="4" t="s">
        <v>101</v>
      </c>
      <c r="F32" s="80">
        <f>SUM('1_Grunddaten_Gebäudekosten'!G15:G20,'1_Grunddaten_Gebäudekosten'!G23:G28)</f>
        <v>6920</v>
      </c>
      <c r="G32" s="4" t="s">
        <v>48</v>
      </c>
      <c r="M32" s="60"/>
      <c r="N32" s="61"/>
      <c r="O32" s="62"/>
    </row>
    <row r="33" spans="1:15" x14ac:dyDescent="0.2">
      <c r="B33" s="12"/>
      <c r="C33" s="4" t="s">
        <v>102</v>
      </c>
      <c r="F33" s="119">
        <v>50</v>
      </c>
      <c r="G33" s="4" t="s">
        <v>45</v>
      </c>
      <c r="M33" s="60"/>
      <c r="N33" s="61"/>
      <c r="O33" s="62"/>
    </row>
    <row r="34" spans="1:15" x14ac:dyDescent="0.2">
      <c r="C34" s="4" t="s">
        <v>146</v>
      </c>
      <c r="M34" s="77"/>
      <c r="N34" s="61"/>
      <c r="O34" s="62"/>
    </row>
    <row r="35" spans="1:15" ht="7.5" customHeight="1" x14ac:dyDescent="0.2">
      <c r="M35" s="77"/>
      <c r="N35" s="61"/>
      <c r="O35" s="62"/>
    </row>
    <row r="36" spans="1:15" x14ac:dyDescent="0.2">
      <c r="A36" s="36" t="s">
        <v>149</v>
      </c>
      <c r="B36" s="6"/>
      <c r="C36" s="6"/>
      <c r="D36" s="6"/>
      <c r="E36" s="6"/>
      <c r="F36" s="6"/>
      <c r="G36" s="6"/>
      <c r="H36" s="6"/>
      <c r="I36" s="6"/>
      <c r="J36" s="6"/>
      <c r="K36" s="6"/>
      <c r="L36" s="6"/>
      <c r="M36" s="170" t="s">
        <v>62</v>
      </c>
      <c r="N36" s="169"/>
      <c r="O36" s="169"/>
    </row>
    <row r="37" spans="1:15" x14ac:dyDescent="0.2">
      <c r="A37" s="12"/>
      <c r="M37" s="56" t="s">
        <v>28</v>
      </c>
      <c r="N37" s="57" t="s">
        <v>55</v>
      </c>
      <c r="O37" s="57" t="s">
        <v>63</v>
      </c>
    </row>
    <row r="38" spans="1:15" x14ac:dyDescent="0.2">
      <c r="A38" s="12"/>
      <c r="B38" s="47" t="s">
        <v>134</v>
      </c>
      <c r="C38" s="32"/>
      <c r="D38" s="32"/>
      <c r="E38" s="32"/>
      <c r="F38" s="129">
        <v>104</v>
      </c>
      <c r="G38" s="32" t="s">
        <v>115</v>
      </c>
      <c r="H38" s="32"/>
      <c r="I38" s="32"/>
      <c r="J38" s="32"/>
      <c r="K38" s="32"/>
      <c r="L38" s="32"/>
      <c r="M38" s="58">
        <f>F38*F5/1000</f>
        <v>26000</v>
      </c>
      <c r="N38" s="59">
        <f>O38*F4</f>
        <v>0.104</v>
      </c>
      <c r="O38" s="59">
        <f>M38/F5</f>
        <v>0.104</v>
      </c>
    </row>
    <row r="39" spans="1:15" x14ac:dyDescent="0.2">
      <c r="A39" s="12"/>
      <c r="M39" s="56"/>
      <c r="N39" s="57"/>
      <c r="O39" s="57"/>
    </row>
    <row r="40" spans="1:15" x14ac:dyDescent="0.2">
      <c r="B40" s="47" t="s">
        <v>106</v>
      </c>
      <c r="C40" s="32"/>
      <c r="D40" s="32"/>
      <c r="E40" s="32"/>
      <c r="F40" s="32"/>
      <c r="G40" s="32"/>
      <c r="H40" s="32"/>
      <c r="I40" s="32"/>
      <c r="J40" s="32"/>
      <c r="K40" s="32"/>
      <c r="L40" s="32"/>
      <c r="M40" s="58">
        <f>SUM(F41:F44)*F5/1000</f>
        <v>6250</v>
      </c>
      <c r="N40" s="59">
        <f>O40*F4</f>
        <v>2.5000000000000001E-2</v>
      </c>
      <c r="O40" s="59">
        <f>M40/F5</f>
        <v>2.5000000000000001E-2</v>
      </c>
    </row>
    <row r="41" spans="1:15" x14ac:dyDescent="0.2">
      <c r="C41" s="4" t="s">
        <v>104</v>
      </c>
      <c r="F41" s="119">
        <v>0</v>
      </c>
      <c r="G41" s="4" t="s">
        <v>115</v>
      </c>
      <c r="M41" s="77"/>
      <c r="N41" s="61"/>
      <c r="O41" s="62"/>
    </row>
    <row r="42" spans="1:15" x14ac:dyDescent="0.2">
      <c r="C42" s="4" t="s">
        <v>132</v>
      </c>
      <c r="F42" s="119">
        <v>5</v>
      </c>
      <c r="G42" s="4" t="s">
        <v>115</v>
      </c>
      <c r="M42" s="77"/>
      <c r="N42" s="61"/>
      <c r="O42" s="62"/>
    </row>
    <row r="43" spans="1:15" x14ac:dyDescent="0.2">
      <c r="C43" s="4" t="s">
        <v>133</v>
      </c>
      <c r="F43" s="119">
        <v>0</v>
      </c>
      <c r="G43" s="4" t="s">
        <v>115</v>
      </c>
      <c r="M43" s="77"/>
      <c r="N43" s="61"/>
      <c r="O43" s="62"/>
    </row>
    <row r="44" spans="1:15" x14ac:dyDescent="0.2">
      <c r="C44" s="4" t="s">
        <v>105</v>
      </c>
      <c r="F44" s="119">
        <v>20</v>
      </c>
      <c r="G44" s="4" t="s">
        <v>115</v>
      </c>
      <c r="M44" s="77"/>
      <c r="N44" s="61"/>
      <c r="O44" s="62"/>
    </row>
    <row r="45" spans="1:15" x14ac:dyDescent="0.2">
      <c r="M45" s="77"/>
      <c r="N45" s="61"/>
      <c r="O45" s="62"/>
    </row>
    <row r="46" spans="1:15" x14ac:dyDescent="0.2">
      <c r="B46" s="47" t="s">
        <v>35</v>
      </c>
      <c r="C46" s="32"/>
      <c r="D46" s="32"/>
      <c r="E46" s="32"/>
      <c r="F46" s="32"/>
      <c r="G46" s="32"/>
      <c r="H46" s="32"/>
      <c r="I46" s="32"/>
      <c r="J46" s="32"/>
      <c r="K46" s="32"/>
      <c r="L46" s="32"/>
      <c r="M46" s="58">
        <f>SUM(F47:F48)/F7*F5</f>
        <v>142.85714285714286</v>
      </c>
      <c r="N46" s="59">
        <f>O46*F4</f>
        <v>5.7142857142857147E-4</v>
      </c>
      <c r="O46" s="59">
        <f>M46/F5</f>
        <v>5.7142857142857147E-4</v>
      </c>
    </row>
    <row r="47" spans="1:15" x14ac:dyDescent="0.2">
      <c r="C47" s="4" t="s">
        <v>36</v>
      </c>
      <c r="F47" s="119">
        <v>200</v>
      </c>
      <c r="G47" s="4" t="s">
        <v>48</v>
      </c>
      <c r="M47" s="60"/>
      <c r="N47" s="61"/>
      <c r="O47" s="62"/>
    </row>
    <row r="48" spans="1:15" x14ac:dyDescent="0.2">
      <c r="C48" s="4" t="s">
        <v>52</v>
      </c>
      <c r="F48" s="119">
        <v>0</v>
      </c>
      <c r="G48" s="4" t="s">
        <v>48</v>
      </c>
      <c r="M48" s="60"/>
      <c r="N48" s="61"/>
      <c r="O48" s="62"/>
    </row>
    <row r="49" spans="1:15" x14ac:dyDescent="0.2">
      <c r="F49" s="80"/>
      <c r="M49" s="60"/>
      <c r="N49" s="61"/>
      <c r="O49" s="62"/>
    </row>
    <row r="50" spans="1:15" x14ac:dyDescent="0.2">
      <c r="B50" s="47" t="s">
        <v>78</v>
      </c>
      <c r="C50" s="32"/>
      <c r="D50" s="32"/>
      <c r="E50" s="32"/>
      <c r="F50" s="129">
        <v>1000</v>
      </c>
      <c r="G50" s="32" t="s">
        <v>48</v>
      </c>
      <c r="H50" s="32"/>
      <c r="I50" s="32"/>
      <c r="J50" s="32"/>
      <c r="K50" s="32"/>
      <c r="L50" s="32"/>
      <c r="M50" s="58">
        <f>F50/F7*F5</f>
        <v>714.28571428571433</v>
      </c>
      <c r="N50" s="59">
        <f>O50*F4</f>
        <v>2.8571428571428571E-3</v>
      </c>
      <c r="O50" s="59">
        <f>M50/F5</f>
        <v>2.8571428571428571E-3</v>
      </c>
    </row>
    <row r="51" spans="1:15" ht="7.5" customHeight="1" x14ac:dyDescent="0.2">
      <c r="F51" s="80"/>
      <c r="M51" s="60"/>
      <c r="N51" s="61"/>
      <c r="O51" s="62"/>
    </row>
    <row r="52" spans="1:15" x14ac:dyDescent="0.2">
      <c r="A52" s="36" t="s">
        <v>81</v>
      </c>
      <c r="B52" s="6"/>
      <c r="C52" s="6"/>
      <c r="D52" s="6"/>
      <c r="E52" s="6"/>
      <c r="F52" s="6"/>
      <c r="G52" s="6"/>
      <c r="H52" s="6"/>
      <c r="I52" s="6"/>
      <c r="J52" s="6"/>
      <c r="K52" s="6"/>
      <c r="L52" s="6"/>
      <c r="M52" s="170" t="s">
        <v>62</v>
      </c>
      <c r="N52" s="169"/>
      <c r="O52" s="169"/>
    </row>
    <row r="53" spans="1:15" x14ac:dyDescent="0.2">
      <c r="M53" s="56" t="s">
        <v>28</v>
      </c>
      <c r="N53" s="57" t="s">
        <v>55</v>
      </c>
      <c r="O53" s="57" t="s">
        <v>63</v>
      </c>
    </row>
    <row r="54" spans="1:15" x14ac:dyDescent="0.2">
      <c r="B54" s="47" t="s">
        <v>81</v>
      </c>
      <c r="C54" s="32"/>
      <c r="D54" s="32"/>
      <c r="E54" s="32"/>
      <c r="F54" s="32"/>
      <c r="G54" s="32"/>
      <c r="H54" s="32"/>
      <c r="I54" s="32"/>
      <c r="J54" s="32"/>
      <c r="K54" s="32"/>
      <c r="L54" s="32"/>
      <c r="M54" s="58">
        <f>SUM(M55:M56)</f>
        <v>10500</v>
      </c>
      <c r="N54" s="59">
        <f>O54*F4</f>
        <v>4.2000000000000003E-2</v>
      </c>
      <c r="O54" s="59">
        <f>M54/F5</f>
        <v>4.2000000000000003E-2</v>
      </c>
    </row>
    <row r="55" spans="1:15" x14ac:dyDescent="0.2">
      <c r="C55" s="4" t="s">
        <v>98</v>
      </c>
      <c r="F55" s="122">
        <v>4</v>
      </c>
      <c r="G55" s="4" t="s">
        <v>45</v>
      </c>
      <c r="M55" s="79">
        <f>F5*F55/100*F6</f>
        <v>7000</v>
      </c>
      <c r="N55" s="55"/>
      <c r="O55" s="78"/>
    </row>
    <row r="56" spans="1:15" x14ac:dyDescent="0.2">
      <c r="C56" s="4" t="s">
        <v>99</v>
      </c>
      <c r="F56" s="122">
        <v>2</v>
      </c>
      <c r="G56" s="4" t="s">
        <v>45</v>
      </c>
      <c r="M56" s="79">
        <f>F5*F56/100*F6</f>
        <v>3500</v>
      </c>
      <c r="N56" s="55"/>
      <c r="O56" s="78"/>
    </row>
    <row r="57" spans="1:15" ht="7.5" customHeight="1" x14ac:dyDescent="0.2">
      <c r="M57" s="54"/>
      <c r="N57" s="55"/>
      <c r="O57" s="78"/>
    </row>
    <row r="58" spans="1:15" x14ac:dyDescent="0.2">
      <c r="A58" s="36" t="s">
        <v>79</v>
      </c>
      <c r="B58" s="6"/>
      <c r="C58" s="6"/>
      <c r="D58" s="6"/>
      <c r="E58" s="6"/>
      <c r="F58" s="6"/>
      <c r="G58" s="6"/>
      <c r="H58" s="6"/>
      <c r="I58" s="6"/>
      <c r="J58" s="6"/>
      <c r="K58" s="6"/>
      <c r="L58" s="6"/>
      <c r="M58" s="170" t="s">
        <v>62</v>
      </c>
      <c r="N58" s="169"/>
      <c r="O58" s="169"/>
    </row>
    <row r="59" spans="1:15" x14ac:dyDescent="0.2">
      <c r="M59" s="56" t="s">
        <v>28</v>
      </c>
      <c r="N59" s="57" t="s">
        <v>55</v>
      </c>
      <c r="O59" s="57" t="s">
        <v>63</v>
      </c>
    </row>
    <row r="60" spans="1:15" x14ac:dyDescent="0.2">
      <c r="M60" s="60">
        <f>SUM(F61,F64,F65,F66)*F67/100</f>
        <v>5271.3333333333339</v>
      </c>
      <c r="N60" s="62">
        <f>O60*F4</f>
        <v>2.1085333333333334E-2</v>
      </c>
      <c r="O60" s="62">
        <f>M60/F5</f>
        <v>2.1085333333333334E-2</v>
      </c>
    </row>
    <row r="61" spans="1:15" x14ac:dyDescent="0.2">
      <c r="B61" s="4" t="s">
        <v>71</v>
      </c>
      <c r="F61" s="80">
        <f>F62/F63</f>
        <v>8333.3333333333339</v>
      </c>
      <c r="G61" s="4" t="s">
        <v>48</v>
      </c>
      <c r="M61" s="54"/>
      <c r="N61" s="55"/>
      <c r="O61" s="78"/>
    </row>
    <row r="62" spans="1:15" x14ac:dyDescent="0.2">
      <c r="C62" s="4" t="s">
        <v>7</v>
      </c>
      <c r="F62" s="119">
        <v>100000</v>
      </c>
      <c r="G62" s="4" t="s">
        <v>77</v>
      </c>
      <c r="M62" s="54"/>
      <c r="N62" s="55"/>
      <c r="O62" s="78"/>
    </row>
    <row r="63" spans="1:15" x14ac:dyDescent="0.2">
      <c r="C63" s="4" t="s">
        <v>14</v>
      </c>
      <c r="F63" s="122">
        <v>12</v>
      </c>
      <c r="G63" s="4" t="s">
        <v>47</v>
      </c>
      <c r="M63" s="54"/>
      <c r="N63" s="55"/>
      <c r="O63" s="78"/>
    </row>
    <row r="64" spans="1:15" x14ac:dyDescent="0.2">
      <c r="B64" s="4" t="s">
        <v>11</v>
      </c>
      <c r="F64" s="80">
        <f>'1_Grunddaten_Gebäudekosten'!H33</f>
        <v>750</v>
      </c>
      <c r="G64" s="4" t="s">
        <v>48</v>
      </c>
      <c r="M64" s="54"/>
      <c r="N64" s="55"/>
      <c r="O64" s="78"/>
    </row>
    <row r="65" spans="1:15" x14ac:dyDescent="0.2">
      <c r="B65" s="4" t="s">
        <v>9</v>
      </c>
      <c r="F65" s="119">
        <v>1500</v>
      </c>
      <c r="G65" s="4" t="s">
        <v>48</v>
      </c>
      <c r="M65" s="54"/>
      <c r="N65" s="55"/>
      <c r="O65" s="78"/>
    </row>
    <row r="66" spans="1:15" x14ac:dyDescent="0.2">
      <c r="B66" s="4" t="s">
        <v>32</v>
      </c>
      <c r="F66" s="80">
        <f>SUM('1_Grunddaten_Gebäudekosten'!H15:H20,'1_Grunddaten_Gebäudekosten'!H23:H28)</f>
        <v>2595</v>
      </c>
      <c r="G66" s="4" t="s">
        <v>48</v>
      </c>
      <c r="M66" s="175"/>
      <c r="N66" s="176"/>
      <c r="O66" s="176"/>
    </row>
    <row r="67" spans="1:15" x14ac:dyDescent="0.2">
      <c r="B67" s="4" t="s">
        <v>100</v>
      </c>
      <c r="F67" s="119">
        <v>40</v>
      </c>
      <c r="G67" s="4" t="s">
        <v>45</v>
      </c>
      <c r="M67" s="56"/>
      <c r="N67" s="57"/>
      <c r="O67" s="57"/>
    </row>
    <row r="68" spans="1:15" ht="7.5" customHeight="1" x14ac:dyDescent="0.2">
      <c r="F68" s="80"/>
      <c r="M68" s="56"/>
      <c r="N68" s="57"/>
      <c r="O68" s="57"/>
    </row>
    <row r="69" spans="1:15" x14ac:dyDescent="0.2">
      <c r="M69" s="56" t="s">
        <v>28</v>
      </c>
      <c r="N69" s="57" t="s">
        <v>55</v>
      </c>
      <c r="O69" s="57" t="s">
        <v>63</v>
      </c>
    </row>
    <row r="70" spans="1:15" x14ac:dyDescent="0.2">
      <c r="A70" s="17" t="s">
        <v>147</v>
      </c>
      <c r="B70" s="9"/>
      <c r="C70" s="9"/>
      <c r="D70" s="9"/>
      <c r="E70" s="9"/>
      <c r="F70" s="9"/>
      <c r="G70" s="9"/>
      <c r="H70" s="9"/>
      <c r="I70" s="9"/>
      <c r="J70" s="9"/>
      <c r="K70" s="9"/>
      <c r="L70" s="74"/>
      <c r="M70" s="40">
        <f>SUM(M18,M60,M50,M31,M54,M46,M40,M22,M11,M38)</f>
        <v>81250.380952380947</v>
      </c>
      <c r="N70" s="42">
        <f>SUM(N18,N60,N50,N31,N54,N46,N40,N22,N11,N38)</f>
        <v>0.3250015238095238</v>
      </c>
      <c r="O70" s="64">
        <f>SUM(O18,O60,O50,O31,O54,O46,O40,O22,O11,O38)</f>
        <v>0.3250015238095238</v>
      </c>
    </row>
    <row r="71" spans="1:15" x14ac:dyDescent="0.2">
      <c r="M71" s="72"/>
      <c r="N71" s="72"/>
      <c r="O71" s="73"/>
    </row>
    <row r="72" spans="1:15" x14ac:dyDescent="0.2">
      <c r="M72" s="72"/>
      <c r="N72" s="72"/>
      <c r="O72" s="73"/>
    </row>
    <row r="73" spans="1:15" x14ac:dyDescent="0.2">
      <c r="M73" s="72"/>
      <c r="N73" s="72"/>
      <c r="O73" s="73"/>
    </row>
    <row r="74" spans="1:15" x14ac:dyDescent="0.2">
      <c r="M74" s="72"/>
      <c r="N74" s="72"/>
      <c r="O74" s="73"/>
    </row>
    <row r="75" spans="1:15" x14ac:dyDescent="0.2">
      <c r="M75" s="72"/>
      <c r="N75" s="72"/>
      <c r="O75" s="73"/>
    </row>
    <row r="76" spans="1:15" x14ac:dyDescent="0.2">
      <c r="M76" s="72"/>
      <c r="N76" s="72"/>
      <c r="O76" s="72"/>
    </row>
    <row r="77" spans="1:15" x14ac:dyDescent="0.2">
      <c r="M77" s="72"/>
      <c r="N77" s="72"/>
      <c r="O77" s="72"/>
    </row>
    <row r="78" spans="1:15" x14ac:dyDescent="0.2">
      <c r="M78" s="72"/>
      <c r="N78" s="72"/>
      <c r="O78" s="72"/>
    </row>
    <row r="79" spans="1:15" x14ac:dyDescent="0.2">
      <c r="M79" s="72"/>
      <c r="N79" s="72"/>
      <c r="O79" s="72"/>
    </row>
    <row r="80" spans="1:15" x14ac:dyDescent="0.2">
      <c r="M80" s="72"/>
      <c r="N80" s="72"/>
      <c r="O80" s="72"/>
    </row>
    <row r="81" spans="13:15" x14ac:dyDescent="0.2">
      <c r="M81" s="72"/>
      <c r="N81" s="72"/>
      <c r="O81" s="72"/>
    </row>
    <row r="82" spans="13:15" x14ac:dyDescent="0.2">
      <c r="M82" s="72"/>
      <c r="N82" s="72"/>
      <c r="O82" s="72"/>
    </row>
    <row r="83" spans="13:15" x14ac:dyDescent="0.2">
      <c r="M83" s="72"/>
      <c r="N83" s="72"/>
      <c r="O83" s="72"/>
    </row>
    <row r="84" spans="13:15" x14ac:dyDescent="0.2">
      <c r="M84" s="72"/>
      <c r="N84" s="72"/>
      <c r="O84" s="72"/>
    </row>
    <row r="85" spans="13:15" x14ac:dyDescent="0.2">
      <c r="M85" s="72"/>
      <c r="N85" s="72"/>
      <c r="O85" s="72"/>
    </row>
    <row r="86" spans="13:15" x14ac:dyDescent="0.2">
      <c r="M86" s="72"/>
      <c r="N86" s="72"/>
      <c r="O86" s="72"/>
    </row>
    <row r="87" spans="13:15" x14ac:dyDescent="0.2">
      <c r="M87" s="72"/>
      <c r="N87" s="72"/>
      <c r="O87" s="72"/>
    </row>
    <row r="88" spans="13:15" x14ac:dyDescent="0.2">
      <c r="M88" s="72"/>
      <c r="N88" s="72"/>
      <c r="O88" s="72"/>
    </row>
    <row r="89" spans="13:15" x14ac:dyDescent="0.2">
      <c r="M89" s="72"/>
      <c r="N89" s="72"/>
      <c r="O89" s="72"/>
    </row>
    <row r="90" spans="13:15" x14ac:dyDescent="0.2">
      <c r="M90" s="72"/>
      <c r="N90" s="72"/>
      <c r="O90" s="72"/>
    </row>
    <row r="91" spans="13:15" x14ac:dyDescent="0.2">
      <c r="M91" s="72"/>
      <c r="N91" s="72"/>
      <c r="O91" s="72"/>
    </row>
    <row r="92" spans="13:15" x14ac:dyDescent="0.2">
      <c r="M92" s="72"/>
      <c r="N92" s="72"/>
      <c r="O92" s="72"/>
    </row>
    <row r="93" spans="13:15" x14ac:dyDescent="0.2">
      <c r="M93" s="72"/>
      <c r="N93" s="72"/>
      <c r="O93" s="72"/>
    </row>
    <row r="94" spans="13:15" x14ac:dyDescent="0.2">
      <c r="M94" s="72"/>
      <c r="N94" s="72"/>
      <c r="O94" s="72"/>
    </row>
    <row r="95" spans="13:15" x14ac:dyDescent="0.2">
      <c r="M95" s="72"/>
      <c r="N95" s="72"/>
      <c r="O95" s="72"/>
    </row>
    <row r="96" spans="13:15" x14ac:dyDescent="0.2">
      <c r="M96" s="72"/>
      <c r="N96" s="72"/>
      <c r="O96" s="72"/>
    </row>
    <row r="97" spans="13:15" x14ac:dyDescent="0.2">
      <c r="M97" s="72"/>
      <c r="N97" s="72"/>
      <c r="O97" s="72"/>
    </row>
    <row r="98" spans="13:15" x14ac:dyDescent="0.2">
      <c r="M98" s="72"/>
      <c r="N98" s="72"/>
      <c r="O98" s="72"/>
    </row>
    <row r="99" spans="13:15" x14ac:dyDescent="0.2">
      <c r="M99" s="72"/>
      <c r="N99" s="72"/>
      <c r="O99" s="72"/>
    </row>
    <row r="100" spans="13:15" x14ac:dyDescent="0.2">
      <c r="M100" s="72"/>
      <c r="N100" s="72"/>
      <c r="O100" s="72"/>
    </row>
    <row r="101" spans="13:15" x14ac:dyDescent="0.2">
      <c r="M101" s="72"/>
      <c r="N101" s="72"/>
      <c r="O101" s="72"/>
    </row>
    <row r="102" spans="13:15" x14ac:dyDescent="0.2">
      <c r="M102" s="72"/>
      <c r="N102" s="72"/>
      <c r="O102" s="72"/>
    </row>
    <row r="103" spans="13:15" x14ac:dyDescent="0.2">
      <c r="M103" s="72"/>
      <c r="N103" s="72"/>
      <c r="O103" s="72"/>
    </row>
    <row r="104" spans="13:15" x14ac:dyDescent="0.2">
      <c r="M104" s="72"/>
      <c r="N104" s="72"/>
      <c r="O104" s="72"/>
    </row>
    <row r="105" spans="13:15" x14ac:dyDescent="0.2">
      <c r="M105" s="72"/>
      <c r="N105" s="72"/>
      <c r="O105" s="72"/>
    </row>
    <row r="106" spans="13:15" x14ac:dyDescent="0.2">
      <c r="M106" s="72"/>
      <c r="N106" s="72"/>
      <c r="O106" s="72"/>
    </row>
    <row r="107" spans="13:15" x14ac:dyDescent="0.2">
      <c r="M107" s="72"/>
      <c r="N107" s="72"/>
      <c r="O107" s="72"/>
    </row>
    <row r="108" spans="13:15" x14ac:dyDescent="0.2">
      <c r="M108" s="72"/>
      <c r="N108" s="72"/>
      <c r="O108" s="72"/>
    </row>
    <row r="109" spans="13:15" x14ac:dyDescent="0.2">
      <c r="M109" s="72"/>
      <c r="N109" s="72"/>
      <c r="O109" s="72"/>
    </row>
    <row r="110" spans="13:15" x14ac:dyDescent="0.2">
      <c r="M110" s="72"/>
      <c r="N110" s="72"/>
      <c r="O110" s="72"/>
    </row>
    <row r="111" spans="13:15" x14ac:dyDescent="0.2">
      <c r="M111" s="72"/>
      <c r="N111" s="72"/>
      <c r="O111" s="72"/>
    </row>
    <row r="112" spans="13:15" x14ac:dyDescent="0.2">
      <c r="M112" s="72"/>
      <c r="N112" s="72"/>
      <c r="O112" s="72"/>
    </row>
    <row r="113" spans="13:15" x14ac:dyDescent="0.2">
      <c r="M113" s="72"/>
      <c r="N113" s="72"/>
      <c r="O113" s="72"/>
    </row>
    <row r="114" spans="13:15" x14ac:dyDescent="0.2">
      <c r="M114" s="72"/>
      <c r="N114" s="72"/>
      <c r="O114" s="72"/>
    </row>
    <row r="115" spans="13:15" x14ac:dyDescent="0.2">
      <c r="M115" s="72"/>
      <c r="N115" s="72"/>
      <c r="O115" s="72"/>
    </row>
    <row r="116" spans="13:15" x14ac:dyDescent="0.2">
      <c r="M116" s="72"/>
      <c r="N116" s="72"/>
      <c r="O116" s="72"/>
    </row>
    <row r="117" spans="13:15" x14ac:dyDescent="0.2">
      <c r="M117" s="72"/>
      <c r="N117" s="72"/>
      <c r="O117" s="72"/>
    </row>
    <row r="118" spans="13:15" x14ac:dyDescent="0.2">
      <c r="M118" s="72"/>
      <c r="N118" s="72"/>
      <c r="O118" s="72"/>
    </row>
    <row r="119" spans="13:15" x14ac:dyDescent="0.2">
      <c r="M119" s="72"/>
      <c r="N119" s="72"/>
      <c r="O119" s="72"/>
    </row>
    <row r="120" spans="13:15" x14ac:dyDescent="0.2">
      <c r="M120" s="72"/>
      <c r="N120" s="72"/>
      <c r="O120" s="72"/>
    </row>
    <row r="121" spans="13:15" x14ac:dyDescent="0.2">
      <c r="M121" s="72"/>
      <c r="N121" s="72"/>
      <c r="O121" s="72"/>
    </row>
    <row r="122" spans="13:15" x14ac:dyDescent="0.2">
      <c r="M122" s="72"/>
      <c r="N122" s="72"/>
      <c r="O122" s="72"/>
    </row>
    <row r="123" spans="13:15" x14ac:dyDescent="0.2">
      <c r="M123" s="72"/>
      <c r="N123" s="72"/>
      <c r="O123" s="72"/>
    </row>
    <row r="124" spans="13:15" x14ac:dyDescent="0.2">
      <c r="M124" s="72"/>
      <c r="N124" s="72"/>
      <c r="O124" s="72"/>
    </row>
    <row r="125" spans="13:15" x14ac:dyDescent="0.2">
      <c r="M125" s="72"/>
      <c r="N125" s="72"/>
      <c r="O125" s="72"/>
    </row>
    <row r="126" spans="13:15" x14ac:dyDescent="0.2">
      <c r="M126" s="72"/>
      <c r="N126" s="72"/>
      <c r="O126" s="72"/>
    </row>
    <row r="127" spans="13:15" x14ac:dyDescent="0.2">
      <c r="M127" s="72"/>
      <c r="N127" s="72"/>
      <c r="O127" s="72"/>
    </row>
    <row r="128" spans="13:15" x14ac:dyDescent="0.2">
      <c r="M128" s="72"/>
      <c r="N128" s="72"/>
      <c r="O128" s="72"/>
    </row>
    <row r="129" spans="13:15" x14ac:dyDescent="0.2">
      <c r="M129" s="72"/>
      <c r="N129" s="72"/>
      <c r="O129" s="72"/>
    </row>
    <row r="130" spans="13:15" x14ac:dyDescent="0.2">
      <c r="M130" s="72"/>
      <c r="N130" s="72"/>
      <c r="O130" s="72"/>
    </row>
    <row r="131" spans="13:15" x14ac:dyDescent="0.2">
      <c r="M131" s="72"/>
      <c r="N131" s="72"/>
      <c r="O131" s="72"/>
    </row>
    <row r="132" spans="13:15" x14ac:dyDescent="0.2">
      <c r="M132" s="72"/>
      <c r="N132" s="72"/>
      <c r="O132" s="72"/>
    </row>
    <row r="133" spans="13:15" x14ac:dyDescent="0.2">
      <c r="M133" s="72"/>
      <c r="N133" s="72"/>
      <c r="O133" s="72"/>
    </row>
    <row r="134" spans="13:15" x14ac:dyDescent="0.2">
      <c r="M134" s="72"/>
      <c r="N134" s="72"/>
      <c r="O134" s="72"/>
    </row>
    <row r="135" spans="13:15" x14ac:dyDescent="0.2">
      <c r="M135" s="72"/>
      <c r="N135" s="72"/>
      <c r="O135" s="72"/>
    </row>
    <row r="136" spans="13:15" x14ac:dyDescent="0.2">
      <c r="M136" s="72"/>
      <c r="N136" s="72"/>
      <c r="O136" s="72"/>
    </row>
    <row r="137" spans="13:15" x14ac:dyDescent="0.2">
      <c r="M137" s="72"/>
      <c r="N137" s="72"/>
      <c r="O137" s="72"/>
    </row>
    <row r="138" spans="13:15" x14ac:dyDescent="0.2">
      <c r="M138" s="72"/>
      <c r="N138" s="72"/>
      <c r="O138" s="72"/>
    </row>
    <row r="139" spans="13:15" x14ac:dyDescent="0.2">
      <c r="M139" s="72"/>
      <c r="N139" s="72"/>
      <c r="O139" s="72"/>
    </row>
    <row r="140" spans="13:15" x14ac:dyDescent="0.2">
      <c r="M140" s="72"/>
      <c r="N140" s="72"/>
      <c r="O140" s="72"/>
    </row>
    <row r="141" spans="13:15" x14ac:dyDescent="0.2">
      <c r="M141" s="72"/>
      <c r="N141" s="72"/>
      <c r="O141" s="72"/>
    </row>
    <row r="142" spans="13:15" x14ac:dyDescent="0.2">
      <c r="M142" s="72"/>
      <c r="N142" s="72"/>
      <c r="O142" s="72"/>
    </row>
    <row r="143" spans="13:15" x14ac:dyDescent="0.2">
      <c r="M143" s="72"/>
      <c r="N143" s="72"/>
      <c r="O143" s="72"/>
    </row>
    <row r="144" spans="13:15" x14ac:dyDescent="0.2">
      <c r="M144" s="72"/>
      <c r="N144" s="72"/>
      <c r="O144" s="72"/>
    </row>
    <row r="145" spans="13:15" x14ac:dyDescent="0.2">
      <c r="M145" s="72"/>
      <c r="N145" s="72"/>
      <c r="O145" s="72"/>
    </row>
    <row r="146" spans="13:15" x14ac:dyDescent="0.2">
      <c r="M146" s="72"/>
      <c r="N146" s="72"/>
      <c r="O146" s="72"/>
    </row>
    <row r="147" spans="13:15" x14ac:dyDescent="0.2">
      <c r="M147" s="72"/>
      <c r="N147" s="72"/>
      <c r="O147" s="72"/>
    </row>
    <row r="148" spans="13:15" x14ac:dyDescent="0.2">
      <c r="M148" s="72"/>
      <c r="N148" s="72"/>
      <c r="O148" s="72"/>
    </row>
    <row r="149" spans="13:15" x14ac:dyDescent="0.2">
      <c r="M149" s="72"/>
      <c r="N149" s="72"/>
      <c r="O149" s="72"/>
    </row>
    <row r="150" spans="13:15" x14ac:dyDescent="0.2">
      <c r="M150" s="72"/>
      <c r="N150" s="72"/>
      <c r="O150" s="72"/>
    </row>
    <row r="151" spans="13:15" x14ac:dyDescent="0.2">
      <c r="M151" s="72"/>
      <c r="N151" s="72"/>
      <c r="O151" s="72"/>
    </row>
    <row r="152" spans="13:15" x14ac:dyDescent="0.2">
      <c r="M152" s="72"/>
      <c r="N152" s="72"/>
      <c r="O152" s="72"/>
    </row>
    <row r="153" spans="13:15" x14ac:dyDescent="0.2">
      <c r="M153" s="72"/>
      <c r="N153" s="72"/>
      <c r="O153" s="72"/>
    </row>
    <row r="154" spans="13:15" x14ac:dyDescent="0.2">
      <c r="M154" s="72"/>
      <c r="N154" s="72"/>
      <c r="O154" s="72"/>
    </row>
    <row r="155" spans="13:15" x14ac:dyDescent="0.2">
      <c r="M155" s="72"/>
      <c r="N155" s="72"/>
      <c r="O155" s="72"/>
    </row>
    <row r="156" spans="13:15" x14ac:dyDescent="0.2">
      <c r="M156" s="72"/>
      <c r="N156" s="72"/>
      <c r="O156" s="72"/>
    </row>
    <row r="157" spans="13:15" x14ac:dyDescent="0.2">
      <c r="M157" s="72"/>
      <c r="N157" s="72"/>
      <c r="O157" s="72"/>
    </row>
    <row r="158" spans="13:15" x14ac:dyDescent="0.2">
      <c r="M158" s="72"/>
      <c r="N158" s="72"/>
      <c r="O158" s="72"/>
    </row>
    <row r="159" spans="13:15" x14ac:dyDescent="0.2">
      <c r="M159" s="72"/>
      <c r="N159" s="72"/>
      <c r="O159" s="72"/>
    </row>
    <row r="160" spans="13:15" x14ac:dyDescent="0.2">
      <c r="M160" s="72"/>
      <c r="N160" s="72"/>
      <c r="O160" s="72"/>
    </row>
    <row r="161" spans="13:15" x14ac:dyDescent="0.2">
      <c r="M161" s="72"/>
      <c r="N161" s="72"/>
      <c r="O161" s="72"/>
    </row>
    <row r="162" spans="13:15" x14ac:dyDescent="0.2">
      <c r="M162" s="72"/>
      <c r="N162" s="72"/>
      <c r="O162" s="72"/>
    </row>
    <row r="163" spans="13:15" x14ac:dyDescent="0.2">
      <c r="M163" s="72"/>
      <c r="N163" s="72"/>
      <c r="O163" s="72"/>
    </row>
    <row r="164" spans="13:15" x14ac:dyDescent="0.2">
      <c r="M164" s="72"/>
      <c r="N164" s="72"/>
      <c r="O164" s="72"/>
    </row>
    <row r="165" spans="13:15" x14ac:dyDescent="0.2">
      <c r="M165" s="72"/>
      <c r="N165" s="72"/>
      <c r="O165" s="72"/>
    </row>
    <row r="166" spans="13:15" x14ac:dyDescent="0.2">
      <c r="M166" s="72"/>
      <c r="N166" s="72"/>
      <c r="O166" s="72"/>
    </row>
    <row r="167" spans="13:15" x14ac:dyDescent="0.2">
      <c r="M167" s="72"/>
      <c r="N167" s="72"/>
      <c r="O167" s="72"/>
    </row>
    <row r="168" spans="13:15" x14ac:dyDescent="0.2">
      <c r="M168" s="72"/>
      <c r="N168" s="72"/>
      <c r="O168" s="72"/>
    </row>
    <row r="169" spans="13:15" x14ac:dyDescent="0.2">
      <c r="M169" s="72"/>
      <c r="N169" s="72"/>
      <c r="O169" s="72"/>
    </row>
    <row r="170" spans="13:15" x14ac:dyDescent="0.2">
      <c r="M170" s="72"/>
      <c r="N170" s="72"/>
      <c r="O170" s="72"/>
    </row>
    <row r="171" spans="13:15" x14ac:dyDescent="0.2">
      <c r="M171" s="72"/>
      <c r="N171" s="72"/>
      <c r="O171" s="72"/>
    </row>
    <row r="172" spans="13:15" x14ac:dyDescent="0.2">
      <c r="M172" s="72"/>
      <c r="N172" s="72"/>
      <c r="O172" s="72"/>
    </row>
    <row r="173" spans="13:15" x14ac:dyDescent="0.2">
      <c r="M173" s="72"/>
      <c r="N173" s="72"/>
      <c r="O173" s="72"/>
    </row>
    <row r="174" spans="13:15" x14ac:dyDescent="0.2">
      <c r="M174" s="72"/>
      <c r="N174" s="72"/>
      <c r="O174" s="72"/>
    </row>
    <row r="175" spans="13:15" x14ac:dyDescent="0.2">
      <c r="M175" s="72"/>
      <c r="N175" s="72"/>
      <c r="O175" s="72"/>
    </row>
    <row r="176" spans="13:15" x14ac:dyDescent="0.2">
      <c r="M176" s="72"/>
      <c r="N176" s="72"/>
      <c r="O176" s="72"/>
    </row>
    <row r="177" spans="13:15" x14ac:dyDescent="0.2">
      <c r="M177" s="72"/>
      <c r="N177" s="72"/>
      <c r="O177" s="72"/>
    </row>
    <row r="178" spans="13:15" x14ac:dyDescent="0.2">
      <c r="M178" s="72"/>
      <c r="N178" s="72"/>
      <c r="O178" s="72"/>
    </row>
    <row r="179" spans="13:15" x14ac:dyDescent="0.2">
      <c r="M179" s="72"/>
      <c r="N179" s="72"/>
      <c r="O179" s="72"/>
    </row>
    <row r="180" spans="13:15" x14ac:dyDescent="0.2">
      <c r="M180" s="72"/>
      <c r="N180" s="72"/>
      <c r="O180" s="72"/>
    </row>
    <row r="181" spans="13:15" x14ac:dyDescent="0.2">
      <c r="M181" s="72"/>
      <c r="N181" s="72"/>
      <c r="O181" s="72"/>
    </row>
    <row r="182" spans="13:15" x14ac:dyDescent="0.2">
      <c r="M182" s="72"/>
      <c r="N182" s="72"/>
      <c r="O182" s="72"/>
    </row>
    <row r="183" spans="13:15" x14ac:dyDescent="0.2">
      <c r="M183" s="72"/>
      <c r="N183" s="72"/>
      <c r="O183" s="72"/>
    </row>
    <row r="184" spans="13:15" x14ac:dyDescent="0.2">
      <c r="M184" s="72"/>
      <c r="N184" s="72"/>
      <c r="O184" s="72"/>
    </row>
    <row r="185" spans="13:15" x14ac:dyDescent="0.2">
      <c r="M185" s="72"/>
      <c r="N185" s="72"/>
      <c r="O185" s="72"/>
    </row>
    <row r="186" spans="13:15" x14ac:dyDescent="0.2">
      <c r="M186" s="72"/>
      <c r="N186" s="72"/>
      <c r="O186" s="72"/>
    </row>
    <row r="187" spans="13:15" x14ac:dyDescent="0.2">
      <c r="M187" s="72"/>
      <c r="N187" s="72"/>
      <c r="O187" s="72"/>
    </row>
    <row r="188" spans="13:15" x14ac:dyDescent="0.2">
      <c r="M188" s="72"/>
      <c r="N188" s="72"/>
      <c r="O188" s="72"/>
    </row>
    <row r="189" spans="13:15" x14ac:dyDescent="0.2">
      <c r="M189" s="72"/>
      <c r="N189" s="72"/>
      <c r="O189" s="72"/>
    </row>
    <row r="190" spans="13:15" x14ac:dyDescent="0.2">
      <c r="M190" s="72"/>
      <c r="N190" s="72"/>
      <c r="O190" s="72"/>
    </row>
    <row r="191" spans="13:15" x14ac:dyDescent="0.2">
      <c r="M191" s="72"/>
      <c r="N191" s="72"/>
      <c r="O191" s="72"/>
    </row>
    <row r="192" spans="13:15" x14ac:dyDescent="0.2">
      <c r="M192" s="72"/>
      <c r="N192" s="72"/>
      <c r="O192" s="72"/>
    </row>
    <row r="193" spans="13:15" x14ac:dyDescent="0.2">
      <c r="M193" s="72"/>
      <c r="N193" s="72"/>
      <c r="O193" s="72"/>
    </row>
    <row r="194" spans="13:15" x14ac:dyDescent="0.2">
      <c r="M194" s="72"/>
      <c r="N194" s="72"/>
      <c r="O194" s="72"/>
    </row>
    <row r="195" spans="13:15" x14ac:dyDescent="0.2">
      <c r="M195" s="72"/>
      <c r="N195" s="72"/>
      <c r="O195" s="72"/>
    </row>
    <row r="196" spans="13:15" x14ac:dyDescent="0.2">
      <c r="M196" s="72"/>
      <c r="N196" s="72"/>
      <c r="O196" s="72"/>
    </row>
    <row r="197" spans="13:15" x14ac:dyDescent="0.2">
      <c r="M197" s="72"/>
      <c r="N197" s="72"/>
      <c r="O197" s="72"/>
    </row>
    <row r="198" spans="13:15" x14ac:dyDescent="0.2">
      <c r="M198" s="72"/>
      <c r="N198" s="72"/>
      <c r="O198" s="72"/>
    </row>
    <row r="199" spans="13:15" x14ac:dyDescent="0.2">
      <c r="M199" s="72"/>
      <c r="N199" s="72"/>
      <c r="O199" s="72"/>
    </row>
    <row r="200" spans="13:15" x14ac:dyDescent="0.2">
      <c r="M200" s="72"/>
      <c r="N200" s="72"/>
      <c r="O200" s="72"/>
    </row>
    <row r="201" spans="13:15" x14ac:dyDescent="0.2">
      <c r="M201" s="72"/>
      <c r="N201" s="72"/>
      <c r="O201" s="72"/>
    </row>
    <row r="202" spans="13:15" x14ac:dyDescent="0.2">
      <c r="M202" s="72"/>
      <c r="N202" s="72"/>
      <c r="O202" s="72"/>
    </row>
    <row r="203" spans="13:15" x14ac:dyDescent="0.2">
      <c r="M203" s="72"/>
      <c r="N203" s="72"/>
      <c r="O203" s="72"/>
    </row>
    <row r="204" spans="13:15" x14ac:dyDescent="0.2">
      <c r="M204" s="72"/>
      <c r="N204" s="72"/>
      <c r="O204" s="72"/>
    </row>
    <row r="205" spans="13:15" x14ac:dyDescent="0.2">
      <c r="M205" s="72"/>
      <c r="N205" s="72"/>
      <c r="O205" s="72"/>
    </row>
    <row r="206" spans="13:15" x14ac:dyDescent="0.2">
      <c r="M206" s="72"/>
      <c r="N206" s="72"/>
      <c r="O206" s="72"/>
    </row>
  </sheetData>
  <mergeCells count="13">
    <mergeCell ref="G1:K1"/>
    <mergeCell ref="F22:J22"/>
    <mergeCell ref="M58:O58"/>
    <mergeCell ref="M66:O66"/>
    <mergeCell ref="F9:G9"/>
    <mergeCell ref="H9:I9"/>
    <mergeCell ref="J9:K9"/>
    <mergeCell ref="M9:O9"/>
    <mergeCell ref="M20:O20"/>
    <mergeCell ref="M36:O36"/>
    <mergeCell ref="M52:O52"/>
    <mergeCell ref="M16:O16"/>
    <mergeCell ref="F16:G16"/>
  </mergeCells>
  <pageMargins left="0.23622047244094491" right="0.23622047244094491" top="0.39370078740157483" bottom="0.39370078740157483" header="0.31496062992125984" footer="0.31496062992125984"/>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39"/>
  <sheetViews>
    <sheetView showGridLines="0" zoomScale="110" zoomScaleNormal="110" zoomScalePageLayoutView="110" workbookViewId="0">
      <selection activeCell="A41" sqref="A41"/>
    </sheetView>
  </sheetViews>
  <sheetFormatPr baseColWidth="10" defaultRowHeight="14.25" x14ac:dyDescent="0.2"/>
  <cols>
    <col min="1" max="3" width="2.5" customWidth="1"/>
    <col min="4" max="4" width="27.875" customWidth="1"/>
    <col min="5" max="5" width="6.625" customWidth="1"/>
    <col min="6" max="10" width="4.875" customWidth="1"/>
    <col min="11" max="11" width="2.625" customWidth="1"/>
    <col min="12" max="14" width="5.625" customWidth="1"/>
  </cols>
  <sheetData>
    <row r="1" spans="1:14" ht="15.75" x14ac:dyDescent="0.25">
      <c r="A1" s="3" t="s">
        <v>37</v>
      </c>
      <c r="E1" s="150" t="s">
        <v>152</v>
      </c>
      <c r="F1" s="166" t="str">
        <f>'2_Lagerkosten'!F1:G1</f>
        <v>Zwiebeln im 1-kg-Netz</v>
      </c>
      <c r="G1" s="166"/>
      <c r="H1" s="166"/>
      <c r="I1" s="166"/>
      <c r="J1" s="166"/>
    </row>
    <row r="3" spans="1:14" x14ac:dyDescent="0.2">
      <c r="A3" s="5" t="s">
        <v>41</v>
      </c>
      <c r="B3" s="18"/>
      <c r="C3" s="18"/>
      <c r="D3" s="18"/>
      <c r="E3" s="6"/>
      <c r="F3" s="6"/>
      <c r="G3" s="6"/>
      <c r="H3" s="6"/>
      <c r="I3" s="6"/>
      <c r="J3" s="6"/>
      <c r="K3" s="6"/>
      <c r="L3" s="170"/>
      <c r="M3" s="169"/>
      <c r="N3" s="169"/>
    </row>
    <row r="4" spans="1:14" x14ac:dyDescent="0.2">
      <c r="A4" s="7"/>
      <c r="E4" s="181" t="s">
        <v>155</v>
      </c>
      <c r="F4" s="181"/>
      <c r="G4" s="181"/>
      <c r="H4" s="181"/>
      <c r="I4" s="4"/>
      <c r="J4" s="4"/>
      <c r="K4" s="4"/>
      <c r="L4" s="56"/>
      <c r="M4" s="57"/>
      <c r="N4" s="57"/>
    </row>
    <row r="5" spans="1:14" x14ac:dyDescent="0.2">
      <c r="C5" s="4" t="s">
        <v>118</v>
      </c>
      <c r="D5" s="4"/>
      <c r="E5" s="127">
        <v>18</v>
      </c>
      <c r="F5" s="4" t="s">
        <v>51</v>
      </c>
      <c r="L5" s="65"/>
      <c r="M5" s="66"/>
      <c r="N5" s="66"/>
    </row>
    <row r="6" spans="1:14" x14ac:dyDescent="0.2">
      <c r="C6" s="4" t="s">
        <v>76</v>
      </c>
      <c r="D6" s="4"/>
      <c r="E6" s="128" t="s">
        <v>119</v>
      </c>
      <c r="F6" s="4"/>
      <c r="L6" s="65"/>
      <c r="M6" s="66"/>
      <c r="N6" s="66"/>
    </row>
    <row r="7" spans="1:14" x14ac:dyDescent="0.2">
      <c r="C7" s="4" t="s">
        <v>128</v>
      </c>
      <c r="D7" s="4"/>
      <c r="E7" s="119">
        <v>5000</v>
      </c>
      <c r="F7" s="4" t="s">
        <v>91</v>
      </c>
      <c r="L7" s="65"/>
      <c r="M7" s="66"/>
      <c r="N7" s="66"/>
    </row>
    <row r="8" spans="1:14" x14ac:dyDescent="0.2">
      <c r="C8" s="4" t="s">
        <v>40</v>
      </c>
      <c r="D8" s="4"/>
      <c r="E8" s="127">
        <v>20</v>
      </c>
      <c r="F8" s="4" t="s">
        <v>72</v>
      </c>
      <c r="L8" s="65"/>
      <c r="M8" s="66"/>
      <c r="N8" s="66"/>
    </row>
    <row r="9" spans="1:14" x14ac:dyDescent="0.2">
      <c r="C9" s="4" t="s">
        <v>67</v>
      </c>
      <c r="D9" s="4"/>
      <c r="E9" s="124">
        <v>1.6</v>
      </c>
      <c r="F9" s="4" t="s">
        <v>73</v>
      </c>
      <c r="L9" s="65"/>
      <c r="M9" s="66"/>
      <c r="N9" s="66"/>
    </row>
    <row r="10" spans="1:14" x14ac:dyDescent="0.2">
      <c r="C10" s="4" t="s">
        <v>70</v>
      </c>
      <c r="D10" s="4"/>
      <c r="E10" s="122">
        <v>50</v>
      </c>
      <c r="F10" s="4" t="s">
        <v>74</v>
      </c>
      <c r="L10" s="65"/>
      <c r="M10" s="66"/>
      <c r="N10" s="66"/>
    </row>
    <row r="11" spans="1:14" x14ac:dyDescent="0.2">
      <c r="C11" s="4" t="s">
        <v>126</v>
      </c>
      <c r="D11" s="4"/>
      <c r="E11" s="122">
        <v>100</v>
      </c>
      <c r="F11" s="4"/>
      <c r="L11" s="65"/>
      <c r="M11" s="66"/>
      <c r="N11" s="66"/>
    </row>
    <row r="12" spans="1:14" x14ac:dyDescent="0.2">
      <c r="C12" s="4" t="s">
        <v>127</v>
      </c>
      <c r="D12" s="4"/>
      <c r="E12" s="119">
        <v>20000</v>
      </c>
      <c r="F12" s="4" t="s">
        <v>74</v>
      </c>
      <c r="L12" s="65"/>
      <c r="M12" s="66"/>
      <c r="N12" s="66"/>
    </row>
    <row r="13" spans="1:14" x14ac:dyDescent="0.2">
      <c r="C13" s="4" t="s">
        <v>68</v>
      </c>
      <c r="D13" s="4"/>
      <c r="E13" s="122">
        <v>50</v>
      </c>
      <c r="F13" s="4" t="s">
        <v>45</v>
      </c>
      <c r="L13" s="65"/>
      <c r="M13" s="66"/>
      <c r="N13" s="66"/>
    </row>
    <row r="14" spans="1:14" x14ac:dyDescent="0.2">
      <c r="L14" s="65"/>
      <c r="M14" s="66"/>
      <c r="N14" s="66"/>
    </row>
    <row r="15" spans="1:14" x14ac:dyDescent="0.2">
      <c r="A15" s="5" t="s">
        <v>2</v>
      </c>
      <c r="B15" s="18"/>
      <c r="C15" s="18"/>
      <c r="D15" s="18"/>
      <c r="E15" s="168" t="s">
        <v>56</v>
      </c>
      <c r="F15" s="168"/>
      <c r="G15" s="171" t="s">
        <v>58</v>
      </c>
      <c r="H15" s="172"/>
      <c r="I15" s="173" t="s">
        <v>59</v>
      </c>
      <c r="J15" s="173"/>
      <c r="K15" s="38"/>
      <c r="L15" s="170" t="s">
        <v>62</v>
      </c>
      <c r="M15" s="169"/>
      <c r="N15" s="169"/>
    </row>
    <row r="16" spans="1:14" ht="14.1" customHeight="1" x14ac:dyDescent="0.2">
      <c r="E16" s="91" t="s">
        <v>53</v>
      </c>
      <c r="F16" s="90" t="s">
        <v>57</v>
      </c>
      <c r="G16" s="110" t="s">
        <v>53</v>
      </c>
      <c r="H16" s="111" t="s">
        <v>57</v>
      </c>
      <c r="I16" s="91" t="s">
        <v>53</v>
      </c>
      <c r="J16" s="90" t="s">
        <v>57</v>
      </c>
      <c r="K16" s="11"/>
      <c r="L16" s="67" t="s">
        <v>89</v>
      </c>
      <c r="M16" s="68" t="s">
        <v>90</v>
      </c>
      <c r="N16" s="68" t="s">
        <v>91</v>
      </c>
    </row>
    <row r="17" spans="1:14" ht="14.1" customHeight="1" x14ac:dyDescent="0.2">
      <c r="B17" s="43" t="s">
        <v>84</v>
      </c>
      <c r="C17" s="45"/>
      <c r="D17" s="45"/>
      <c r="E17" s="108"/>
      <c r="F17" s="109"/>
      <c r="G17" s="112"/>
      <c r="H17" s="113"/>
      <c r="I17" s="108"/>
      <c r="J17" s="109"/>
      <c r="K17" s="46"/>
      <c r="L17" s="69">
        <f>M17*E11</f>
        <v>6050</v>
      </c>
      <c r="M17" s="70">
        <f>SUM(F18:F20,H18:H20,J18:J20)</f>
        <v>60.5</v>
      </c>
      <c r="N17" s="71">
        <f>M17/E7</f>
        <v>1.21E-2</v>
      </c>
    </row>
    <row r="18" spans="1:14" x14ac:dyDescent="0.2">
      <c r="C18" s="4" t="s">
        <v>92</v>
      </c>
      <c r="E18" s="125">
        <v>0</v>
      </c>
      <c r="F18" s="97">
        <f>E18*'1_Grunddaten_Gebäudekosten'!D4</f>
        <v>0</v>
      </c>
      <c r="G18" s="126">
        <v>0</v>
      </c>
      <c r="H18" s="95">
        <f>G18*'1_Grunddaten_Gebäudekosten'!D5</f>
        <v>0</v>
      </c>
      <c r="I18" s="125">
        <v>1.5</v>
      </c>
      <c r="J18" s="97">
        <f>I18*'1_Grunddaten_Gebäudekosten'!D6</f>
        <v>33</v>
      </c>
      <c r="K18" s="4"/>
      <c r="L18" s="52"/>
      <c r="M18" s="53"/>
      <c r="N18" s="53"/>
    </row>
    <row r="19" spans="1:14" x14ac:dyDescent="0.2">
      <c r="C19" s="4" t="s">
        <v>164</v>
      </c>
      <c r="E19" s="125">
        <v>0</v>
      </c>
      <c r="F19" s="97">
        <f>E19*'1_Grunddaten_Gebäudekosten'!D4</f>
        <v>0</v>
      </c>
      <c r="G19" s="126">
        <v>0</v>
      </c>
      <c r="H19" s="95">
        <f>G19*'1_Grunddaten_Gebäudekosten'!D5</f>
        <v>0</v>
      </c>
      <c r="I19" s="125">
        <v>1</v>
      </c>
      <c r="J19" s="97">
        <f>I19*'1_Grunddaten_Gebäudekosten'!D6</f>
        <v>22</v>
      </c>
      <c r="K19" s="4"/>
      <c r="L19" s="52"/>
      <c r="M19" s="53"/>
      <c r="N19" s="53"/>
    </row>
    <row r="20" spans="1:14" x14ac:dyDescent="0.2">
      <c r="C20" s="4" t="s">
        <v>129</v>
      </c>
      <c r="E20" s="122">
        <v>0</v>
      </c>
      <c r="F20" s="95">
        <f>E20*'1_Grunddaten_Gebäudekosten'!D5</f>
        <v>0</v>
      </c>
      <c r="G20" s="122">
        <v>0.25</v>
      </c>
      <c r="H20" s="95">
        <f>G20*'1_Grunddaten_Gebäudekosten'!D6</f>
        <v>5.5</v>
      </c>
      <c r="I20" s="126">
        <v>0</v>
      </c>
      <c r="J20" s="97">
        <f>I20*'1_Grunddaten_Gebäudekosten'!D7</f>
        <v>0</v>
      </c>
      <c r="K20" s="4"/>
      <c r="L20" s="52"/>
      <c r="M20" s="53"/>
      <c r="N20" s="53"/>
    </row>
    <row r="21" spans="1:14" x14ac:dyDescent="0.2">
      <c r="E21" s="4"/>
      <c r="F21" s="4"/>
      <c r="G21" s="4"/>
      <c r="H21" s="4"/>
      <c r="I21" s="4"/>
      <c r="J21" s="4"/>
      <c r="K21" s="4"/>
      <c r="L21" s="52"/>
      <c r="M21" s="53"/>
      <c r="N21" s="53"/>
    </row>
    <row r="22" spans="1:14" x14ac:dyDescent="0.2">
      <c r="A22" s="5" t="s">
        <v>69</v>
      </c>
      <c r="B22" s="18"/>
      <c r="C22" s="18"/>
      <c r="D22" s="18"/>
      <c r="E22" s="6"/>
      <c r="F22" s="6"/>
      <c r="G22" s="6"/>
      <c r="H22" s="6"/>
      <c r="I22" s="6"/>
      <c r="J22" s="6"/>
      <c r="K22" s="6"/>
      <c r="L22" s="170" t="s">
        <v>62</v>
      </c>
      <c r="M22" s="169"/>
      <c r="N22" s="169"/>
    </row>
    <row r="23" spans="1:14" x14ac:dyDescent="0.2">
      <c r="A23" s="7"/>
      <c r="E23" s="4"/>
      <c r="F23" s="4"/>
      <c r="G23" s="4"/>
      <c r="H23" s="4"/>
      <c r="I23" s="4"/>
      <c r="J23" s="4"/>
      <c r="K23" s="4"/>
      <c r="L23" s="67" t="s">
        <v>89</v>
      </c>
      <c r="M23" s="68" t="s">
        <v>90</v>
      </c>
      <c r="N23" s="68" t="s">
        <v>91</v>
      </c>
    </row>
    <row r="24" spans="1:14" x14ac:dyDescent="0.2">
      <c r="B24" s="43" t="s">
        <v>87</v>
      </c>
      <c r="C24" s="44"/>
      <c r="D24" s="44"/>
      <c r="E24" s="45"/>
      <c r="F24" s="45"/>
      <c r="G24" s="45"/>
      <c r="H24" s="45"/>
      <c r="I24" s="45"/>
      <c r="J24" s="45"/>
      <c r="K24" s="45"/>
      <c r="L24" s="69">
        <f>SUM(E25,E29,E30,E31)/E12*E11*E10</f>
        <v>6887.5</v>
      </c>
      <c r="M24" s="70">
        <f>N24*E7</f>
        <v>68.875</v>
      </c>
      <c r="N24" s="71">
        <f>L24/E7/E11</f>
        <v>1.3774999999999999E-2</v>
      </c>
    </row>
    <row r="25" spans="1:14" x14ac:dyDescent="0.2">
      <c r="B25" s="4"/>
      <c r="C25" s="4" t="s">
        <v>71</v>
      </c>
      <c r="D25" s="4"/>
      <c r="E25" s="80">
        <f>E26*(100-E28)/E27/100</f>
        <v>18750</v>
      </c>
      <c r="L25" s="65"/>
      <c r="M25" s="66"/>
      <c r="N25" s="66"/>
    </row>
    <row r="26" spans="1:14" x14ac:dyDescent="0.2">
      <c r="B26" s="4"/>
      <c r="C26" s="4"/>
      <c r="D26" s="4" t="s">
        <v>38</v>
      </c>
      <c r="E26" s="119">
        <v>250000</v>
      </c>
      <c r="F26" s="4" t="s">
        <v>46</v>
      </c>
      <c r="L26" s="65"/>
      <c r="M26" s="66"/>
      <c r="N26" s="66"/>
    </row>
    <row r="27" spans="1:14" x14ac:dyDescent="0.2">
      <c r="B27" s="4"/>
      <c r="C27" s="4"/>
      <c r="D27" s="4" t="s">
        <v>14</v>
      </c>
      <c r="E27" s="122">
        <v>12</v>
      </c>
      <c r="F27" s="4" t="s">
        <v>47</v>
      </c>
      <c r="L27" s="65"/>
      <c r="M27" s="66"/>
      <c r="N27" s="66"/>
    </row>
    <row r="28" spans="1:14" x14ac:dyDescent="0.2">
      <c r="B28" s="4"/>
      <c r="C28" s="4"/>
      <c r="D28" s="4" t="s">
        <v>39</v>
      </c>
      <c r="E28" s="122">
        <v>10</v>
      </c>
      <c r="F28" s="4" t="s">
        <v>45</v>
      </c>
      <c r="L28" s="65"/>
      <c r="M28" s="66"/>
      <c r="N28" s="66"/>
    </row>
    <row r="29" spans="1:14" x14ac:dyDescent="0.2">
      <c r="B29" s="4"/>
      <c r="C29" s="4" t="s">
        <v>42</v>
      </c>
      <c r="D29" s="4"/>
      <c r="E29" s="80">
        <f>((E26-E26*E28/100)*0.6*'1_Grunddaten_Gebäudekosten'!D10/100)+(E26*E28/100*'1_Grunddaten_Gebäudekosten'!D10/100)</f>
        <v>4800</v>
      </c>
      <c r="F29" s="4" t="s">
        <v>48</v>
      </c>
      <c r="L29" s="65"/>
      <c r="M29" s="66"/>
      <c r="N29" s="66"/>
    </row>
    <row r="30" spans="1:14" x14ac:dyDescent="0.2">
      <c r="B30" s="4"/>
      <c r="C30" s="4" t="s">
        <v>43</v>
      </c>
      <c r="D30" s="4"/>
      <c r="E30" s="119">
        <v>2000</v>
      </c>
      <c r="F30" s="4" t="s">
        <v>48</v>
      </c>
      <c r="L30" s="65"/>
      <c r="M30" s="66"/>
      <c r="N30" s="66"/>
    </row>
    <row r="31" spans="1:14" x14ac:dyDescent="0.2">
      <c r="B31" s="4"/>
      <c r="C31" s="4" t="s">
        <v>64</v>
      </c>
      <c r="D31" s="4"/>
      <c r="E31" s="119">
        <v>2000</v>
      </c>
      <c r="F31" s="4" t="s">
        <v>48</v>
      </c>
      <c r="L31" s="65"/>
      <c r="M31" s="66"/>
      <c r="N31" s="66"/>
    </row>
    <row r="32" spans="1:14" x14ac:dyDescent="0.2">
      <c r="B32" s="4"/>
      <c r="C32" s="4"/>
      <c r="D32" s="4"/>
      <c r="E32" s="4"/>
      <c r="F32" s="4"/>
      <c r="L32" s="65"/>
      <c r="M32" s="66"/>
      <c r="N32" s="66"/>
    </row>
    <row r="33" spans="1:14" x14ac:dyDescent="0.2">
      <c r="B33" s="43" t="s">
        <v>88</v>
      </c>
      <c r="C33" s="44"/>
      <c r="D33" s="44"/>
      <c r="E33" s="44"/>
      <c r="F33" s="44"/>
      <c r="G33" s="45"/>
      <c r="H33" s="45"/>
      <c r="I33" s="45"/>
      <c r="J33" s="45"/>
      <c r="K33" s="45"/>
      <c r="L33" s="69">
        <f>SUM(E34:E37)/E12*E11*E10</f>
        <v>6256.1666666666661</v>
      </c>
      <c r="M33" s="70">
        <f>N33*E7</f>
        <v>62.56166666666666</v>
      </c>
      <c r="N33" s="71">
        <f>L33/E7/E11</f>
        <v>1.2512333333333332E-2</v>
      </c>
    </row>
    <row r="34" spans="1:14" x14ac:dyDescent="0.2">
      <c r="B34" s="4"/>
      <c r="C34" s="4" t="s">
        <v>65</v>
      </c>
      <c r="D34" s="4"/>
      <c r="E34" s="80">
        <f>E12/100*E9*E8</f>
        <v>6400</v>
      </c>
      <c r="F34" s="4" t="s">
        <v>48</v>
      </c>
      <c r="L34" s="65"/>
      <c r="M34" s="66"/>
      <c r="N34" s="66"/>
    </row>
    <row r="35" spans="1:14" x14ac:dyDescent="0.2">
      <c r="B35" s="4"/>
      <c r="C35" s="4" t="s">
        <v>66</v>
      </c>
      <c r="D35" s="4"/>
      <c r="E35" s="80">
        <f>(E26*E13/100/E27)</f>
        <v>10416.666666666666</v>
      </c>
      <c r="F35" s="4" t="s">
        <v>48</v>
      </c>
      <c r="L35" s="65"/>
      <c r="M35" s="66"/>
      <c r="N35" s="66"/>
    </row>
    <row r="36" spans="1:14" x14ac:dyDescent="0.2">
      <c r="C36" s="4" t="s">
        <v>75</v>
      </c>
      <c r="E36" s="80">
        <f>IF(E6="Euro 1", E12*0.031*E5,IF(E6="Euro 2",E12*E5*0.0279,IF(E6="Euro 3",E12*E5*0.0279,IF(E6="Euro 4",E12*E5*0.0269,IF(E6="Euro 5",E12*E5*0.0269,IF(E6="Euro 6",E12*E5*0.0228,0))))))</f>
        <v>8208</v>
      </c>
      <c r="F36" s="4" t="s">
        <v>48</v>
      </c>
      <c r="L36" s="65"/>
      <c r="M36" s="66"/>
      <c r="N36" s="66"/>
    </row>
    <row r="37" spans="1:14" x14ac:dyDescent="0.2">
      <c r="C37" s="4" t="s">
        <v>78</v>
      </c>
      <c r="E37" s="119"/>
      <c r="F37" s="4" t="s">
        <v>48</v>
      </c>
      <c r="L37" s="65"/>
      <c r="M37" s="66"/>
      <c r="N37" s="66"/>
    </row>
    <row r="38" spans="1:14" x14ac:dyDescent="0.2">
      <c r="L38" s="67" t="s">
        <v>89</v>
      </c>
      <c r="M38" s="68" t="s">
        <v>90</v>
      </c>
      <c r="N38" s="68" t="s">
        <v>91</v>
      </c>
    </row>
    <row r="39" spans="1:14" x14ac:dyDescent="0.2">
      <c r="A39" s="17" t="s">
        <v>148</v>
      </c>
      <c r="B39" s="9"/>
      <c r="C39" s="9"/>
      <c r="D39" s="9"/>
      <c r="E39" s="9"/>
      <c r="F39" s="9"/>
      <c r="G39" s="9"/>
      <c r="H39" s="9"/>
      <c r="I39" s="9"/>
      <c r="J39" s="9"/>
      <c r="K39" s="9"/>
      <c r="L39" s="40">
        <f>SUM(L17,L24,L33)</f>
        <v>19193.666666666664</v>
      </c>
      <c r="M39" s="41">
        <f>SUM(M17,M24,M33)</f>
        <v>191.93666666666667</v>
      </c>
      <c r="N39" s="42">
        <f>SUM(N17,N24,N33)</f>
        <v>3.8387333333333329E-2</v>
      </c>
    </row>
  </sheetData>
  <mergeCells count="8">
    <mergeCell ref="F1:J1"/>
    <mergeCell ref="E4:H4"/>
    <mergeCell ref="L22:N22"/>
    <mergeCell ref="L3:N3"/>
    <mergeCell ref="E15:F15"/>
    <mergeCell ref="G15:H15"/>
    <mergeCell ref="I15:J15"/>
    <mergeCell ref="L15:N15"/>
  </mergeCells>
  <dataValidations count="1">
    <dataValidation type="list" showInputMessage="1" showErrorMessage="1" sqref="E6" xr:uid="{00000000-0002-0000-0500-000000000000}">
      <formula1>"Euro 1, Euro 2, Euro 3, Euro 4, Euro 5, Euro 6,"</formula1>
    </dataValidation>
  </dataValidations>
  <pageMargins left="0.25" right="0.25"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7"/>
  <sheetViews>
    <sheetView showGridLines="0" zoomScale="110" zoomScaleNormal="110" zoomScalePageLayoutView="110" workbookViewId="0">
      <selection activeCell="B47" sqref="B47"/>
    </sheetView>
  </sheetViews>
  <sheetFormatPr baseColWidth="10" defaultRowHeight="14.25" x14ac:dyDescent="0.2"/>
  <cols>
    <col min="1" max="1" width="3.5" customWidth="1"/>
    <col min="2" max="2" width="4.5" customWidth="1"/>
    <col min="3" max="3" width="5" customWidth="1"/>
    <col min="4" max="4" width="24.125" customWidth="1"/>
    <col min="5" max="8" width="7" customWidth="1"/>
    <col min="9" max="9" width="8" customWidth="1"/>
    <col min="10" max="10" width="7" customWidth="1"/>
  </cols>
  <sheetData>
    <row r="1" spans="1:9" ht="15.75" x14ac:dyDescent="0.25">
      <c r="A1" s="3" t="s">
        <v>83</v>
      </c>
      <c r="E1" s="151" t="s">
        <v>152</v>
      </c>
      <c r="F1" s="183" t="str">
        <f>'2_Lagerkosten'!F1:G1</f>
        <v>Zwiebeln im 1-kg-Netz</v>
      </c>
      <c r="G1" s="183"/>
      <c r="H1" s="183"/>
      <c r="I1" s="183"/>
    </row>
    <row r="2" spans="1:9" x14ac:dyDescent="0.2">
      <c r="G2" s="182"/>
      <c r="H2" s="182"/>
      <c r="I2" s="72"/>
    </row>
    <row r="3" spans="1:9" x14ac:dyDescent="0.2">
      <c r="A3" s="36" t="s">
        <v>1</v>
      </c>
      <c r="B3" s="36"/>
      <c r="C3" s="37"/>
      <c r="D3" s="36"/>
      <c r="E3" s="36"/>
      <c r="F3" s="36"/>
      <c r="G3" s="132">
        <f>SUM(E4:E7)</f>
        <v>0.13766654545454543</v>
      </c>
      <c r="H3" s="130" t="s">
        <v>86</v>
      </c>
      <c r="I3" s="133">
        <f>100/G27*G3/100</f>
        <v>0.25214173186168037</v>
      </c>
    </row>
    <row r="4" spans="1:9" x14ac:dyDescent="0.2">
      <c r="A4" s="4"/>
      <c r="B4" s="4" t="s">
        <v>2</v>
      </c>
      <c r="D4" s="4"/>
      <c r="E4" s="81">
        <f>'2_Lagerkosten'!M10</f>
        <v>6.414545454545454E-3</v>
      </c>
      <c r="F4" s="4" t="s">
        <v>86</v>
      </c>
      <c r="G4" s="4"/>
      <c r="I4" s="131"/>
    </row>
    <row r="5" spans="1:9" x14ac:dyDescent="0.2">
      <c r="A5" s="4"/>
      <c r="B5" s="4" t="s">
        <v>31</v>
      </c>
      <c r="D5" s="4"/>
      <c r="E5" s="81">
        <f>'2_Lagerkosten'!M18</f>
        <v>4.2145454545454552E-3</v>
      </c>
      <c r="F5" s="4" t="s">
        <v>86</v>
      </c>
      <c r="G5" s="4"/>
      <c r="I5" s="131"/>
    </row>
    <row r="6" spans="1:9" x14ac:dyDescent="0.2">
      <c r="A6" s="4"/>
      <c r="B6" s="4" t="s">
        <v>150</v>
      </c>
      <c r="D6" s="4"/>
      <c r="E6" s="81">
        <f>'2_Lagerkosten'!M25+'2_Lagerkosten'!M27</f>
        <v>8.2521090909090905E-2</v>
      </c>
      <c r="F6" s="4" t="s">
        <v>86</v>
      </c>
      <c r="G6" s="4"/>
      <c r="I6" s="131"/>
    </row>
    <row r="7" spans="1:9" x14ac:dyDescent="0.2">
      <c r="A7" s="4"/>
      <c r="B7" s="4" t="s">
        <v>149</v>
      </c>
      <c r="D7" s="4"/>
      <c r="E7" s="81">
        <f>'2_Lagerkosten'!M36+'2_Lagerkosten'!M40+'2_Lagerkosten'!M47+'2_Lagerkosten'!M53</f>
        <v>4.4516363636363632E-2</v>
      </c>
      <c r="F7" s="4" t="s">
        <v>86</v>
      </c>
      <c r="G7" s="4"/>
      <c r="I7" s="131"/>
    </row>
    <row r="8" spans="1:9" x14ac:dyDescent="0.2">
      <c r="A8" s="4"/>
      <c r="B8" s="4"/>
      <c r="D8" s="4"/>
      <c r="E8" s="81"/>
      <c r="F8" s="4"/>
      <c r="G8" s="4"/>
      <c r="I8" s="131"/>
    </row>
    <row r="9" spans="1:9" x14ac:dyDescent="0.2">
      <c r="A9" s="36" t="s">
        <v>135</v>
      </c>
      <c r="B9" s="36"/>
      <c r="C9" s="37"/>
      <c r="D9" s="36"/>
      <c r="E9" s="36"/>
      <c r="F9" s="36"/>
      <c r="G9" s="132">
        <f>SUM(E10:E13)</f>
        <v>4.4933333333333339E-2</v>
      </c>
      <c r="H9" s="130" t="s">
        <v>86</v>
      </c>
      <c r="I9" s="133">
        <f>100/G27*G9/100</f>
        <v>8.2297180099762321E-2</v>
      </c>
    </row>
    <row r="10" spans="1:9" x14ac:dyDescent="0.2">
      <c r="A10" s="4"/>
      <c r="B10" s="4" t="s">
        <v>2</v>
      </c>
      <c r="D10" s="4"/>
      <c r="E10" s="81">
        <f>'3_Rüstkosten'!M10</f>
        <v>1.84E-2</v>
      </c>
      <c r="F10" s="4" t="s">
        <v>86</v>
      </c>
      <c r="G10" s="4"/>
      <c r="I10" s="131"/>
    </row>
    <row r="11" spans="1:9" x14ac:dyDescent="0.2">
      <c r="A11" s="4"/>
      <c r="B11" s="4" t="s">
        <v>31</v>
      </c>
      <c r="D11" s="4"/>
      <c r="E11" s="81">
        <f>'3_Rüstkosten'!M17</f>
        <v>1.5200000000000001E-3</v>
      </c>
      <c r="F11" s="4" t="s">
        <v>86</v>
      </c>
      <c r="G11" s="4"/>
      <c r="I11" s="131"/>
    </row>
    <row r="12" spans="1:9" x14ac:dyDescent="0.2">
      <c r="A12" s="4"/>
      <c r="B12" s="4" t="s">
        <v>150</v>
      </c>
      <c r="D12" s="4"/>
      <c r="E12" s="81">
        <f>'3_Rüstkosten'!M21+'3_Rüstkosten'!M23</f>
        <v>2.2713333333333335E-2</v>
      </c>
      <c r="F12" s="4" t="s">
        <v>86</v>
      </c>
      <c r="G12" s="4"/>
      <c r="I12" s="131"/>
    </row>
    <row r="13" spans="1:9" x14ac:dyDescent="0.2">
      <c r="A13" s="4"/>
      <c r="B13" s="4" t="s">
        <v>149</v>
      </c>
      <c r="D13" s="4"/>
      <c r="E13" s="81">
        <f>'3_Rüstkosten'!M31+'3_Rüstkosten'!M35+'3_Rüstkosten'!M37</f>
        <v>2.3E-3</v>
      </c>
      <c r="F13" s="4" t="s">
        <v>86</v>
      </c>
      <c r="G13" s="4"/>
      <c r="I13" s="131"/>
    </row>
    <row r="14" spans="1:9" x14ac:dyDescent="0.2">
      <c r="A14" s="4"/>
      <c r="B14" s="4"/>
      <c r="D14" s="4"/>
      <c r="E14" s="81"/>
      <c r="F14" s="4"/>
      <c r="G14" s="4"/>
      <c r="I14" s="131"/>
    </row>
    <row r="15" spans="1:9" x14ac:dyDescent="0.2">
      <c r="A15" s="36" t="s">
        <v>33</v>
      </c>
      <c r="B15" s="36"/>
      <c r="C15" s="37"/>
      <c r="D15" s="36"/>
      <c r="E15" s="36"/>
      <c r="F15" s="36"/>
      <c r="G15" s="132">
        <f>SUM(E16:E21)</f>
        <v>0.32500152380952385</v>
      </c>
      <c r="H15" s="130" t="s">
        <v>86</v>
      </c>
      <c r="I15" s="133">
        <f>100/G27*G15/100</f>
        <v>0.59525316626816549</v>
      </c>
    </row>
    <row r="16" spans="1:9" x14ac:dyDescent="0.2">
      <c r="A16" s="4"/>
      <c r="B16" s="4" t="s">
        <v>2</v>
      </c>
      <c r="D16" s="4"/>
      <c r="E16" s="81">
        <f>'4_Packkosten'!O11</f>
        <v>0.05</v>
      </c>
      <c r="F16" s="4" t="s">
        <v>86</v>
      </c>
      <c r="G16" s="4"/>
      <c r="I16" s="131"/>
    </row>
    <row r="17" spans="1:9" x14ac:dyDescent="0.2">
      <c r="A17" s="4"/>
      <c r="B17" s="4" t="s">
        <v>31</v>
      </c>
      <c r="D17" s="4"/>
      <c r="E17" s="81">
        <f>'4_Packkosten'!O18</f>
        <v>7.6E-3</v>
      </c>
      <c r="F17" s="4" t="s">
        <v>86</v>
      </c>
      <c r="G17" s="4"/>
      <c r="I17" s="131"/>
    </row>
    <row r="18" spans="1:9" x14ac:dyDescent="0.2">
      <c r="A18" s="4"/>
      <c r="B18" s="4" t="s">
        <v>150</v>
      </c>
      <c r="D18" s="4"/>
      <c r="E18" s="81">
        <f>'4_Packkosten'!O22+'4_Packkosten'!O31</f>
        <v>7.1887619047619047E-2</v>
      </c>
      <c r="F18" s="4" t="s">
        <v>86</v>
      </c>
      <c r="G18" s="4"/>
      <c r="I18" s="131"/>
    </row>
    <row r="19" spans="1:9" x14ac:dyDescent="0.2">
      <c r="A19" s="4"/>
      <c r="B19" s="4" t="s">
        <v>149</v>
      </c>
      <c r="D19" s="4"/>
      <c r="E19" s="81">
        <f>'4_Packkosten'!O38+'4_Packkosten'!O40+'4_Packkosten'!O46+'4_Packkosten'!O50</f>
        <v>0.13242857142857145</v>
      </c>
      <c r="F19" s="4" t="s">
        <v>86</v>
      </c>
      <c r="G19" s="4"/>
      <c r="I19" s="131"/>
    </row>
    <row r="20" spans="1:9" x14ac:dyDescent="0.2">
      <c r="A20" s="4"/>
      <c r="B20" s="4" t="s">
        <v>81</v>
      </c>
      <c r="D20" s="4"/>
      <c r="E20" s="81">
        <f>'4_Packkosten'!O54</f>
        <v>4.2000000000000003E-2</v>
      </c>
      <c r="F20" s="4" t="s">
        <v>86</v>
      </c>
      <c r="G20" s="4"/>
      <c r="I20" s="131"/>
    </row>
    <row r="21" spans="1:9" x14ac:dyDescent="0.2">
      <c r="A21" s="4"/>
      <c r="B21" s="4" t="s">
        <v>85</v>
      </c>
      <c r="D21" s="4"/>
      <c r="E21" s="81">
        <f>'4_Packkosten'!O60</f>
        <v>2.1085333333333334E-2</v>
      </c>
      <c r="F21" s="4" t="s">
        <v>86</v>
      </c>
      <c r="G21" s="4"/>
      <c r="I21" s="131"/>
    </row>
    <row r="22" spans="1:9" x14ac:dyDescent="0.2">
      <c r="A22" s="4"/>
      <c r="B22" s="4"/>
      <c r="D22" s="4"/>
      <c r="E22" s="81"/>
      <c r="F22" s="4"/>
      <c r="G22" s="4"/>
      <c r="I22" s="131"/>
    </row>
    <row r="23" spans="1:9" x14ac:dyDescent="0.2">
      <c r="A23" s="36" t="s">
        <v>37</v>
      </c>
      <c r="B23" s="36"/>
      <c r="C23" s="37"/>
      <c r="D23" s="36"/>
      <c r="E23" s="36"/>
      <c r="F23" s="36"/>
      <c r="G23" s="132">
        <f>SUM(E24:E25)</f>
        <v>3.8387333333333329E-2</v>
      </c>
      <c r="H23" s="130" t="s">
        <v>86</v>
      </c>
      <c r="I23" s="133">
        <f>100/G27*G23/100</f>
        <v>7.0307921770391871E-2</v>
      </c>
    </row>
    <row r="24" spans="1:9" x14ac:dyDescent="0.2">
      <c r="A24" s="4"/>
      <c r="B24" s="4" t="s">
        <v>2</v>
      </c>
      <c r="D24" s="4"/>
      <c r="E24" s="81">
        <f>'5_Transportkosten'!N17</f>
        <v>1.21E-2</v>
      </c>
      <c r="F24" s="4" t="s">
        <v>86</v>
      </c>
      <c r="G24" s="4"/>
      <c r="I24" s="131"/>
    </row>
    <row r="25" spans="1:9" x14ac:dyDescent="0.2">
      <c r="A25" s="4"/>
      <c r="B25" s="4" t="s">
        <v>69</v>
      </c>
      <c r="D25" s="4"/>
      <c r="E25" s="81">
        <f>'5_Transportkosten'!N24+'5_Transportkosten'!N33</f>
        <v>2.6287333333333329E-2</v>
      </c>
      <c r="F25" s="4" t="s">
        <v>86</v>
      </c>
      <c r="G25" s="4"/>
      <c r="I25" s="131"/>
    </row>
    <row r="26" spans="1:9" x14ac:dyDescent="0.2">
      <c r="E26" s="4"/>
      <c r="F26" s="4"/>
      <c r="G26" s="4"/>
      <c r="I26" s="131"/>
    </row>
    <row r="27" spans="1:9" x14ac:dyDescent="0.2">
      <c r="A27" s="36" t="s">
        <v>28</v>
      </c>
      <c r="B27" s="36"/>
      <c r="C27" s="36"/>
      <c r="D27" s="36"/>
      <c r="E27" s="36"/>
      <c r="F27" s="36"/>
      <c r="G27" s="132">
        <f>SUM(G3+G15+G23+G9)</f>
        <v>0.54598873593073594</v>
      </c>
      <c r="H27" s="130" t="s">
        <v>86</v>
      </c>
      <c r="I27" s="134">
        <v>1</v>
      </c>
    </row>
  </sheetData>
  <mergeCells count="2">
    <mergeCell ref="G2:H2"/>
    <mergeCell ref="F1:I1"/>
  </mergeCells>
  <phoneticPr fontId="15" type="noConversion"/>
  <pageMargins left="0.7" right="0.7" top="0.78740157499999996" bottom="0.78740157499999996" header="0.3" footer="0.3"/>
  <pageSetup paperSize="9" scale="9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FC836565AA55C048982C5A47B3B78F83" ma:contentTypeVersion="16" ma:contentTypeDescription="Ein neues Dokument erstellen." ma:contentTypeScope="" ma:versionID="0c60758512768c5d7285286e997de3d0">
  <xsd:schema xmlns:xsd="http://www.w3.org/2001/XMLSchema" xmlns:xs="http://www.w3.org/2001/XMLSchema" xmlns:p="http://schemas.microsoft.com/office/2006/metadata/properties" xmlns:ns2="a761fe8f-6b68-4ef5-9f5b-8dbc24b0a4e1" xmlns:ns3="e76131c0-9113-4176-b799-9a73989d8589" targetNamespace="http://schemas.microsoft.com/office/2006/metadata/properties" ma:root="true" ma:fieldsID="cbe21fcdbcded8a15fdabec013e6200c" ns2:_="" ns3:_="">
    <xsd:import namespace="a761fe8f-6b68-4ef5-9f5b-8dbc24b0a4e1"/>
    <xsd:import namespace="e76131c0-9113-4176-b799-9a73989d858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61fe8f-6b68-4ef5-9f5b-8dbc24b0a4e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Freigegeben für - Details" ma:internalName="SharedWithDetails" ma:readOnly="true">
      <xsd:simpleType>
        <xsd:restriction base="dms:Note">
          <xsd:maxLength value="255"/>
        </xsd:restriction>
      </xsd:simpleType>
    </xsd:element>
    <xsd:element name="TaxCatchAll" ma:index="21" nillable="true" ma:displayName="Taxonomy Catch All Column" ma:hidden="true" ma:list="{4db44e1e-a4b8-4b22-8c5e-60a1c68c9caf}" ma:internalName="TaxCatchAll" ma:showField="CatchAllData" ma:web="a761fe8f-6b68-4ef5-9f5b-8dbc24b0a4e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76131c0-9113-4176-b799-9a73989d858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Bildmarkierungen" ma:readOnly="false" ma:fieldId="{5cf76f15-5ced-4ddc-b409-7134ff3c332f}" ma:taxonomyMulti="true" ma:sspId="9b88dab3-dcd3-455c-9c47-e7d9914210b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76131c0-9113-4176-b799-9a73989d8589">
      <Terms xmlns="http://schemas.microsoft.com/office/infopath/2007/PartnerControls"/>
    </lcf76f155ced4ddcb4097134ff3c332f>
    <TaxCatchAll xmlns="a761fe8f-6b68-4ef5-9f5b-8dbc24b0a4e1" xsi:nil="true"/>
  </documentManagement>
</p:properties>
</file>

<file path=customXml/itemProps1.xml><?xml version="1.0" encoding="utf-8"?>
<ds:datastoreItem xmlns:ds="http://schemas.openxmlformats.org/officeDocument/2006/customXml" ds:itemID="{7227E50B-C2D9-4EA6-BB5E-6BE2F200B1DB}"/>
</file>

<file path=customXml/itemProps2.xml><?xml version="1.0" encoding="utf-8"?>
<ds:datastoreItem xmlns:ds="http://schemas.openxmlformats.org/officeDocument/2006/customXml" ds:itemID="{172E2023-37C7-470B-BD8A-A8465807C858}"/>
</file>

<file path=customXml/itemProps3.xml><?xml version="1.0" encoding="utf-8"?>
<ds:datastoreItem xmlns:ds="http://schemas.openxmlformats.org/officeDocument/2006/customXml" ds:itemID="{3C4D314C-DD1C-4E69-A225-547EFC3E889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Anleitung</vt:lpstr>
      <vt:lpstr>1_Grunddaten_Gebäudekosten</vt:lpstr>
      <vt:lpstr>2_Lagerkosten</vt:lpstr>
      <vt:lpstr>3_Rüstkosten</vt:lpstr>
      <vt:lpstr>4_Packkosten</vt:lpstr>
      <vt:lpstr>5_Transportkosten</vt:lpstr>
      <vt:lpstr>6_Auswertung</vt:lpstr>
    </vt:vector>
  </TitlesOfParts>
  <Company>Kanton Bern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Bucher</dc:creator>
  <cp:lastModifiedBy>GVBF Gemüseproduzenten-Vereinigung der Kantone Bern</cp:lastModifiedBy>
  <cp:lastPrinted>2018-04-16T12:03:38Z</cp:lastPrinted>
  <dcterms:created xsi:type="dcterms:W3CDTF">2017-10-27T09:16:55Z</dcterms:created>
  <dcterms:modified xsi:type="dcterms:W3CDTF">2024-04-23T13:20:31Z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0x010100FC836565AA55C048982C5A47B3B78F83</vt:lpwstr>
  </property>
</Properties>
</file>